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10"/>
  <workbookPr showInkAnnotation="0" defaultThemeVersion="166925"/>
  <mc:AlternateContent xmlns:mc="http://schemas.openxmlformats.org/markup-compatibility/2006">
    <mc:Choice Requires="x15">
      <x15ac:absPath xmlns:x15ac="http://schemas.microsoft.com/office/spreadsheetml/2010/11/ac" url="C:\Users\MARLYS URIBE\Downloads\"/>
    </mc:Choice>
  </mc:AlternateContent>
  <xr:revisionPtr revIDLastSave="87" documentId="13_ncr:1_{A95A6A04-BBF2-4277-B47C-5E8095C8EE34}" xr6:coauthVersionLast="47" xr6:coauthVersionMax="47" xr10:uidLastSave="{BB497B72-57D9-4B47-8647-92C5501476C0}"/>
  <bookViews>
    <workbookView xWindow="-120" yWindow="-120" windowWidth="20730" windowHeight="11040" xr2:uid="{00000000-000D-0000-FFFF-FFFF00000000}"/>
  </bookViews>
  <sheets>
    <sheet name="Riesgo 1" sheetId="3" r:id="rId1"/>
    <sheet name="Datos" sheetId="5" state="hidden" r:id="rId2"/>
    <sheet name="Instructivo" sheetId="4" r:id="rId3"/>
  </sheets>
  <definedNames>
    <definedName name="_xlnm.Print_Area" localSheetId="0">'Riesgo 1'!$A$1:$AK$16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22" i="3" l="1"/>
  <c r="S22" i="3"/>
  <c r="K22" i="3"/>
  <c r="L22" i="3" s="1"/>
  <c r="M22" i="3" s="1"/>
  <c r="H22" i="3"/>
  <c r="N22" i="3" l="1"/>
  <c r="O22" i="3" s="1"/>
  <c r="I22" i="3"/>
  <c r="AD22" i="3"/>
  <c r="AC22" i="3" s="1"/>
  <c r="Z22" i="3"/>
  <c r="AB22" i="3" l="1"/>
  <c r="AA22" i="3"/>
  <c r="AE22" i="3" s="1"/>
  <c r="AF22" i="3" s="1"/>
  <c r="S19" i="3" l="1"/>
  <c r="V19" i="3"/>
  <c r="V18" i="3"/>
  <c r="S18" i="3"/>
  <c r="V21" i="3" l="1"/>
  <c r="S21" i="3"/>
  <c r="V20" i="3"/>
  <c r="S20" i="3"/>
  <c r="K20" i="3"/>
  <c r="L20" i="3" s="1"/>
  <c r="H20" i="3"/>
  <c r="I20" i="3" s="1"/>
  <c r="Z20" i="3" l="1"/>
  <c r="AA20" i="3" s="1"/>
  <c r="N20" i="3"/>
  <c r="O20" i="3" s="1"/>
  <c r="M20" i="3"/>
  <c r="AD20" i="3" s="1"/>
  <c r="V17" i="3"/>
  <c r="S17" i="3"/>
  <c r="K17" i="3"/>
  <c r="H17" i="3"/>
  <c r="AC20" i="3" l="1"/>
  <c r="AE20" i="3" s="1"/>
  <c r="AF20" i="3" s="1"/>
  <c r="AD21" i="3"/>
  <c r="AC21" i="3" s="1"/>
  <c r="AB20" i="3"/>
  <c r="Z21" i="3" s="1"/>
  <c r="AB21" i="3" s="1"/>
  <c r="L17" i="3"/>
  <c r="M17" i="3" s="1"/>
  <c r="AD17" i="3" s="1"/>
  <c r="AC17" i="3" s="1"/>
  <c r="I17" i="3"/>
  <c r="Z17" i="3" l="1"/>
  <c r="AB17" i="3" s="1"/>
  <c r="Z18" i="3" s="1"/>
  <c r="AD18" i="3"/>
  <c r="AA21" i="3"/>
  <c r="AE21" i="3" s="1"/>
  <c r="AF21" i="3" s="1"/>
  <c r="N17" i="3"/>
  <c r="O17" i="3" s="1"/>
  <c r="AC18" i="3" l="1"/>
  <c r="AD19" i="3"/>
  <c r="AC19" i="3" s="1"/>
  <c r="AA18" i="3"/>
  <c r="AE18" i="3" s="1"/>
  <c r="AF18" i="3" s="1"/>
  <c r="AB18" i="3"/>
  <c r="Z19" i="3" s="1"/>
  <c r="AA17" i="3"/>
  <c r="AE17" i="3" s="1"/>
  <c r="AF17" i="3" s="1"/>
  <c r="AB19" i="3" l="1"/>
  <c r="AA19" i="3"/>
  <c r="AE19" i="3" s="1"/>
  <c r="AF19"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tc={A91A0441-F15F-4678-86DF-5687A135329E}</author>
    <author>tc={1101AA77-BD34-40EF-8F52-0D4945642E35}</author>
    <author>PORTATIL SALA DE JUNTAS</author>
    <author>tc={0063627D-E9CE-4A46-878C-BDF1B913B9AF}</author>
  </authors>
  <commentList>
    <comment ref="G17" authorId="0" shapeId="0" xr:uid="{00000000-0006-0000-0000-000001000000}">
      <text>
        <t>[Threaded comment]
Your version of Excel allows you to read this threaded comment; however, any edits to it will get removed if the file is opened in a newer version of Excel. Learn more: https://go.microsoft.com/fwlink/?linkid=870924
Comment:
    revisar de donde sale el dato de muy baja.
Reply:
    Se toma como base el numero de actividades del plan de bienestar</t>
      </text>
    </comment>
    <comment ref="G20" authorId="1" shapeId="0" xr:uid="{00000000-0006-0000-0000-000002000000}">
      <text>
        <t>[Threaded comment]
Your version of Excel allows you to read this threaded comment; however, any edits to it will get removed if the file is opened in a newer version of Excel. Learn more: https://go.microsoft.com/fwlink/?linkid=870924
Comment:
    Se toma como base los 365 días del año en los que s epuede presentar accidentes de trabajo</t>
      </text>
    </comment>
    <comment ref="J20" authorId="2" shapeId="0" xr:uid="{00000000-0006-0000-0000-000003000000}">
      <text>
        <r>
          <rPr>
            <b/>
            <sz val="9"/>
            <color indexed="81"/>
            <rFont val="Tahoma"/>
            <family val="2"/>
          </rPr>
          <t>PORTATIL SALA DE JUNTAS:</t>
        </r>
        <r>
          <rPr>
            <sz val="9"/>
            <color indexed="81"/>
            <rFont val="Tahoma"/>
            <family val="2"/>
          </rPr>
          <t xml:space="preserve">
Se toma como base el valor de la indemnización determinada en el decreto 1072 de 2015 debido a que nuncq se ha presentado en la entidad.</t>
        </r>
      </text>
    </comment>
    <comment ref="G22" authorId="2" shapeId="0" xr:uid="{00000000-0006-0000-0000-000004000000}">
      <text>
        <r>
          <rPr>
            <b/>
            <sz val="9"/>
            <color indexed="81"/>
            <rFont val="Tahoma"/>
            <family val="2"/>
          </rPr>
          <t>PORTATIL SALA DE JUNTAS:</t>
        </r>
        <r>
          <rPr>
            <sz val="9"/>
            <color indexed="81"/>
            <rFont val="Tahoma"/>
            <family val="2"/>
          </rPr>
          <t xml:space="preserve">
Se toma como base 106 incapacidades del año 2023</t>
        </r>
      </text>
    </comment>
    <comment ref="J22" authorId="3" shapeId="0" xr:uid="{00000000-0006-0000-0000-000005000000}">
      <text>
        <t>[Threaded comment]
Your version of Excel allows you to read this threaded comment; however, any edits to it will get removed if the file is opened in a newer version of Excel. Learn more: https://go.microsoft.com/fwlink/?linkid=870924
Comment:
    Se toma como base el pago de una incapacidad por licencia de maternidad</t>
      </text>
    </comment>
  </commentList>
</comments>
</file>

<file path=xl/sharedStrings.xml><?xml version="1.0" encoding="utf-8"?>
<sst xmlns="http://schemas.openxmlformats.org/spreadsheetml/2006/main" count="245" uniqueCount="184">
  <si>
    <t>GESTION DEL DESARROLLO HUMANO</t>
  </si>
  <si>
    <t>CÓDIGO</t>
  </si>
  <si>
    <t>E-PLA-FT-020</t>
  </si>
  <si>
    <t>VERSIÓN</t>
  </si>
  <si>
    <t>09</t>
  </si>
  <si>
    <t>MAPA DE RIESGOS DE GESTIÓN</t>
  </si>
  <si>
    <t>PÁGINA</t>
  </si>
  <si>
    <t>1 DE 1</t>
  </si>
  <si>
    <t>VIGENTE DESDE</t>
  </si>
  <si>
    <t>Proceso</t>
  </si>
  <si>
    <t>Objetivo del Proceso</t>
  </si>
  <si>
    <t>Gestionar y administrar el Talento Humano de la Entidad, durante el ciclo de vida del servidor público, a través de actividades correspondientes a la seguridad y salud en el trabajo, el bienestar y la capacitación, para asegurar un equipo de trabajo idóneo que garanticen la efectiva prestación del servicio y la eficiente operación institucional en las diferentes sedes del IDIPRON de acuerdo con la normatividad vigente.</t>
  </si>
  <si>
    <t>Alcance</t>
  </si>
  <si>
    <t>Inicia con la planeación del talento humano e incluye su vinculación, desarrollo, bienestar, administración, Salud y Seguridad en el trabajo; y culmina con el retiro del mismo, por algunas de las causales definidas en el articulo 2.2.5.2.1 del Decreto 1083 de 2015. Aplica a todos los funcionarios del Instituto y cubre las rutas de análisis de datos, crecimiento, felicidad, calidad y servicio.</t>
  </si>
  <si>
    <t>IDENTIFICACIÓN DEL RIESGO</t>
  </si>
  <si>
    <t>VALORACIÓN DEL RIESGO</t>
  </si>
  <si>
    <t>GESTIÓN DEL RIESGO</t>
  </si>
  <si>
    <t xml:space="preserve">MONITOREO </t>
  </si>
  <si>
    <t>SEGUIMIENTO Y EVALUACIÓN</t>
  </si>
  <si>
    <t>Atributos</t>
  </si>
  <si>
    <t>No. De Riesgo</t>
  </si>
  <si>
    <t>Impacto</t>
  </si>
  <si>
    <t>Causa Inmediata</t>
  </si>
  <si>
    <t>Causa Raiz</t>
  </si>
  <si>
    <t>Descripción del Riesgo</t>
  </si>
  <si>
    <t>Clasificación Riesgo</t>
  </si>
  <si>
    <t>Frecuencia con la que se realiza la actividad</t>
  </si>
  <si>
    <t>Probabilidad 
Inherente</t>
  </si>
  <si>
    <t>%</t>
  </si>
  <si>
    <t>Criterios de Impacto</t>
  </si>
  <si>
    <t>Observacion de Impacto</t>
  </si>
  <si>
    <t>Impacto
 Inherente</t>
  </si>
  <si>
    <t>Zona de riesgo</t>
  </si>
  <si>
    <t>Zona de riesgo
inherente</t>
  </si>
  <si>
    <t>No. De control</t>
  </si>
  <si>
    <t>Descripción del Control</t>
  </si>
  <si>
    <t>Afectación</t>
  </si>
  <si>
    <t xml:space="preserve">Tipo </t>
  </si>
  <si>
    <t>Implementación</t>
  </si>
  <si>
    <t>Calificación</t>
  </si>
  <si>
    <t>Documentación</t>
  </si>
  <si>
    <t>Frecuencia</t>
  </si>
  <si>
    <t>Evidencia</t>
  </si>
  <si>
    <t xml:space="preserve">Probabilidad Residual </t>
  </si>
  <si>
    <t>Probabilidad Residual Final</t>
  </si>
  <si>
    <t>Impacto Residual Final</t>
  </si>
  <si>
    <t>Zona de Riesgo Final</t>
  </si>
  <si>
    <t>Tratamiento</t>
  </si>
  <si>
    <t>Plan de Acción</t>
  </si>
  <si>
    <t>Responsable</t>
  </si>
  <si>
    <t>Fecha implementación</t>
  </si>
  <si>
    <t>Fecha Del Monitoreo</t>
  </si>
  <si>
    <t>Reporte De La Ejecución De Los Controles</t>
  </si>
  <si>
    <t>Reporte De La Ejecución De Las Acciones Para El Fortalecimento Del Riesgo</t>
  </si>
  <si>
    <t>Reporte De Las Acciones Desarrolladas En Caso De Que Se Haya Materializado El Riesgo</t>
  </si>
  <si>
    <t>Observaciones Del Monitoreo</t>
  </si>
  <si>
    <t xml:space="preserve">OBSERVACIONES OFICINA ASESORA DE PLANEACIÓN </t>
  </si>
  <si>
    <t>OBSERVACIONES OFICINA DE CONTROL INTERNO</t>
  </si>
  <si>
    <t>Reputacional</t>
  </si>
  <si>
    <t>Insatisfacción de los funcionarios</t>
  </si>
  <si>
    <t>Planes de Bienestar y Capacitación que no cumplen con las expectativas y necesidades de los servidores públicos</t>
  </si>
  <si>
    <t>Posibilidad de afectación reputacional debido a quejas y reclamos por insatisfacción de los servidores públicos por planes de Bienestar y Capacitación que no cumplen con sus expectativas y necesidades</t>
  </si>
  <si>
    <t>El riesgo afecta la imagen de algún área de la organización.</t>
  </si>
  <si>
    <t>Los servidores y Contratistas de  la Gerencia de Talento Humano, anualmente aplican herramientas para el diagnóstico de necesidades de aprendizaje organizacional para capacitación y encuesta de necesidades y expectativas en materia de bienestar con el fin de definir los planes de bienestar y capacitaciòn.</t>
  </si>
  <si>
    <t>Preventivo</t>
  </si>
  <si>
    <t>Manual</t>
  </si>
  <si>
    <t>Procedimiento Plan Institucional de Capacitaciòn - PIC A-GDH-PR-002 
Procedimiento Bienestar Social e Incentivos A-GDH-PR-004</t>
  </si>
  <si>
    <t>Una vez al año</t>
  </si>
  <si>
    <t>Informe interno de resultados de la aplicaciòn de la herramienta</t>
  </si>
  <si>
    <t>ASUMIR EL RIESGO</t>
  </si>
  <si>
    <t xml:space="preserve">BIENESTAR 
Se realizó aplicación de la encuesta de Diagnóstico de Necesidades y Expectativas en materia de Bienestar, la cual se envió al total de personas que componen la planta de personal de la Entidad, su aplicación se dio a través de un formulario Forms y se habilitó entre el 27 de noviembre 2024 y el 5 de diciembre de 2024 y fue contestada por 134 personas que corresponde al 60% del total de personas que componen la planta de personal de la Entidad, como insumo para la elaboración del Plan de Bienestar Social 2025. 
CAPACITACIÓN
Se realizó aplicación de la encuesta de la encuesta de Diagnóstico de Necesidades de Aprendizaje Organizacional (DNAO), la cual se envió al total de personas que componen la planta de personal de la Entidad, su aplicación se hizo a través de un formulario Forms se habilitò del 20 de diciembre de 2024 al 26 de diciembre de 2024, y se habilitó entre el 28 de diciembre 2024 y el 10 de enero de 2025 y fue contestada por 144 personas que corresponde al 64% del total de personas que componen la planta de personal de la Entidad, como insumo para la elaboración del Plan Institucional de Capacitación 2025. 
</t>
  </si>
  <si>
    <t>No hay acciones de fortalecimiento programadas .</t>
  </si>
  <si>
    <t>No se materializó riesgo, por tanto no hubo necesidad de aplicar dichos controles</t>
  </si>
  <si>
    <r>
      <rPr>
        <u/>
        <sz val="11"/>
        <color rgb="FF000000"/>
        <rFont val="Times New Roman"/>
      </rPr>
      <t xml:space="preserve">16/05/2025
Control 1
</t>
    </r>
    <r>
      <rPr>
        <sz val="11"/>
        <color rgb="FF000000"/>
        <rFont val="Times New Roman"/>
      </rPr>
      <t xml:space="preserve">Se evidencia la aplicación del control con la generación de los dos informes internos de la aplicación de la herramienta tanto para Bienestar como para Capacitación; donde se identifican las necesidades y expectativas de los/as funcionarios/as para la vigencia 2025  y la construcción de los respectivos planes de Bienestar Social 2025 y Plan Institucional de Capacitación 2025 respectivamente..
</t>
    </r>
    <r>
      <rPr>
        <u/>
        <sz val="11"/>
        <color rgb="FF000000"/>
        <rFont val="Times New Roman"/>
      </rPr>
      <t xml:space="preserve">Acción de fortalecimiento:
</t>
    </r>
    <r>
      <rPr>
        <sz val="11"/>
        <color rgb="FF000000"/>
        <rFont val="Times New Roman"/>
      </rPr>
      <t xml:space="preserve">
No se requiere acciones de fortalecimiento
Para este periodo NO se materializo el riesgo.</t>
    </r>
  </si>
  <si>
    <t>CONTROL 1 
se evidenció la ejecución de la actividad de control
ACCIONES PARA EL FORTALECIMIENTO DEL CONTROL 
No hay acciones de fortalecimiento programadas.
NO SE HA MATERIALIZADO EL RIESGO.</t>
  </si>
  <si>
    <t>Cada vez que termina una actividad de bienestar o un proceso de formación con costo, los equipos de bienestar y capacitación miden el grado de satisfacción de los funcionarios, mediante la aplicación del formato "Encuesta de satisfacción de la capacitación A-GDH-FT-022" para aquellas capacitaciones que superen 8 horas y el formato "Evaluación de la actividad de Bienestar A-GDH-FT-008" para las actividades del plan de bienestar</t>
  </si>
  <si>
    <t>Detectivo</t>
  </si>
  <si>
    <t>Cada vez que termina una actividad</t>
  </si>
  <si>
    <t>Encuesta de satisfacción de la capacitación A-GDH-FT-022 y formato "Evaluación de la actividad de Bienestar A-GDH-FT-008" aplicados</t>
  </si>
  <si>
    <t xml:space="preserve">
BIENESTAR 
Durante el primer cuatrimestre no se han realizado actividades con costo, se está en el proceso precontractual para dichas actividades, por lo anterior el control no se ha ejecutado. 
CAPACITACIÓN
Durante el primer cuatrimestre no se han realizado proceso de formación con costo, se está en el proceso precontractual para dichos procesos de formación, por lo anterior el control no se ha ejecutado. 
</t>
  </si>
  <si>
    <r>
      <rPr>
        <u/>
        <sz val="11"/>
        <color rgb="FF000000"/>
        <rFont val="Times New Roman"/>
      </rPr>
      <t xml:space="preserve">16/05/2025
Control 2
</t>
    </r>
    <r>
      <rPr>
        <sz val="11"/>
        <color rgb="FF000000"/>
        <rFont val="Times New Roman"/>
      </rPr>
      <t xml:space="preserve">No se presenta seguimiento para este periodo por encontrarse en etapa precontractual los respectivos planes de Bienestar Social y Plan Institucional de Capacitación.
</t>
    </r>
    <r>
      <rPr>
        <u/>
        <sz val="11"/>
        <color rgb="FF000000"/>
        <rFont val="Times New Roman"/>
      </rPr>
      <t xml:space="preserve">Acción de fortalecimiento:
</t>
    </r>
    <r>
      <rPr>
        <sz val="11"/>
        <color rgb="FF000000"/>
        <rFont val="Times New Roman"/>
      </rPr>
      <t xml:space="preserve">
No se requiere acciones de fortalecimiento
Para este periodo NO se materializo el riesgo</t>
    </r>
  </si>
  <si>
    <t>CONTROL 2 
Se reportó que durante este periodo no se dio aplicación a la actividad de control
ACCIONES PARA EL FORTALECIMIENTO DEL CONTROL 
No hay acciones de fortalecimiento programadas.
NO SE HA MATERIALIZADO EL RIESGO.</t>
  </si>
  <si>
    <t>En caso de que se presenten quejas y reclamos por insatisfacción de parte de los servidores respecto a las actividades de bienestar y/o capacitación, la Gerencia de Talento Humano analiza en conjunto con el proveedor  las causas y  acciones a desarrollar para mejorar la satisfacción.</t>
  </si>
  <si>
    <t>Correctivo</t>
  </si>
  <si>
    <t>En los anexos técnicos de los contratos de bienestar y capacitación</t>
  </si>
  <si>
    <t>En caso de que se presente insatisfacción</t>
  </si>
  <si>
    <t>Actas de reunion</t>
  </si>
  <si>
    <r>
      <rPr>
        <u/>
        <sz val="11"/>
        <color rgb="FF000000"/>
        <rFont val="Times New Roman"/>
      </rPr>
      <t xml:space="preserve">16/05/2025
Control 3
</t>
    </r>
    <r>
      <rPr>
        <sz val="11"/>
        <color rgb="FF000000"/>
        <rFont val="Times New Roman"/>
      </rPr>
      <t xml:space="preserve">No se presenta seguimiento para este periodo por encontrarse en etapa precontractual los respectivos planes de Bienestar Social y Plan Institucional de Capacitación.
</t>
    </r>
    <r>
      <rPr>
        <u/>
        <sz val="11"/>
        <color rgb="FF000000"/>
        <rFont val="Times New Roman"/>
      </rPr>
      <t xml:space="preserve">Acción de fortalecimiento:
</t>
    </r>
    <r>
      <rPr>
        <sz val="11"/>
        <color rgb="FF000000"/>
        <rFont val="Times New Roman"/>
      </rPr>
      <t xml:space="preserve">
No se requiere acciones de fortalecimiento
Para este periodo NO se materializo el riesgo</t>
    </r>
  </si>
  <si>
    <t>CONTROL 3
Se reportó que durante este periodo no se dio aplicación a la actividad de control
ACCIONES PARA EL FORTALECIMIENTO DEL CONTROL 
No hay acciones de fortalecimiento programadas.
NO SE HA MATERIALIZADO EL RIESGO.</t>
  </si>
  <si>
    <t>Económico</t>
  </si>
  <si>
    <t xml:space="preserve">Indemnización por accidentes de trabajo de contratistas y funcionarios </t>
  </si>
  <si>
    <t xml:space="preserve">Incumplimiento en los estándares mínimos requeridos en la normatividad vigente relacionada con la salud y seguridad en el trabajo </t>
  </si>
  <si>
    <t xml:space="preserve">Posibilidad de afectación económica indemnizando a contratistas y funcionarios debido al incumplimiento en los estándares mínimos requeridos en la normatividad vigente relacionada con la salud y seguridad en el trabajo </t>
  </si>
  <si>
    <t>Afectación Menor a 700 SMLMV</t>
  </si>
  <si>
    <t>Los servidores y contratistas de seguridad y salud en el trabajo, mensualmente realizó la verificacion del listado de contratistas entregado por la Gerencia de Contratación versus la afiliacion de la arl para confirmar que todos esten cubiertos por la Administradora de Riesgos Laborales.</t>
  </si>
  <si>
    <t>No hay</t>
  </si>
  <si>
    <t>Mensual</t>
  </si>
  <si>
    <t>base de datos con revisiòn realizada</t>
  </si>
  <si>
    <t>Generar una reunión semestral con la gerencia de contratación, para determinar los contratos en donde se ha presentado el incumplimiento en la obligación de contar con afiliación vigente a la ARL por parte de los contratistas y los supervisores de contrato previo al inicio del contrato registrado en los archivos suministrados por la gerencia de contratación, y así poder establecer las condiciones y los compromisos para mitigar el riesgo</t>
  </si>
  <si>
    <t>Gerencia de Talento Humano</t>
  </si>
  <si>
    <t>01/03/2024 al 30/12/2024</t>
  </si>
  <si>
    <r>
      <rPr>
        <b/>
        <sz val="11"/>
        <color rgb="FF000000"/>
        <rFont val="Times New Roman"/>
      </rPr>
      <t xml:space="preserve">SEGURIDAD Y SALUD EN EL TRABAJO
</t>
    </r>
    <r>
      <rPr>
        <sz val="11"/>
        <color rgb="FF000000"/>
        <rFont val="Times New Roman"/>
      </rPr>
      <t xml:space="preserve">
1. En el mes de enero de 2025 de los 156 contratos firmados se realizaron las 156 afiliaciones a la ARL en el tiempo establecido quedando en el mes de enero con un 100% de los contratos con cobertura oportuna a la ARL, en el mes de enero no se encontró novedad con respecto a la solicitud de afiliaciones
2. En el mes de febrero de 2025 de los 720 contratos firmados se realizaron las 720 afiliaciones a la ARL en el tiempo establecido quedando en el mes de febrero con un 100% de los contratos con cobertura oportuna a la ARL, en el mes de febrero no se encontró novedad con respecto a la solicitud de afiliaciones.
3. En el mes de marzo de 2025 de los 259 contratos firmados se realizaron las 259 afiliaciones a la ARL en el tiempo establecido quedando en el mes de marzo con un 100% de los contratos con cobertura oportuna a la ARL, en el mes de marzo no se encontró novedad con respecto a la solicitud de afiliaciones 
4. En el mes de abril de 2025 de los 152 contratos firmados se realizaron las 152 afiliaciones a la ARL en el tiempo establecido quedando en el mes de abril con un 100% de los contratos con cobertura oportuna a la ARL, en el mes de abril no se encontró novedad con respecto a la solicitud de afiliaciones 
</t>
    </r>
  </si>
  <si>
    <t>No hay acciones de fortalecimiento programadas para el primer cuatrimestre, la acción es semestral .</t>
  </si>
  <si>
    <t>Se presenta demora en el suministro del listado de contratistas por parte de la Gerencia de Contratación para hacer el comparativo con la afiliacion de la ARL para confirmar que todos esten cubiertos por la Administradora de Riesgos Laborales, esta demora afecta el seguimiento del control.</t>
  </si>
  <si>
    <r>
      <rPr>
        <u/>
        <sz val="11"/>
        <color rgb="FF000000"/>
        <rFont val="Times New Roman"/>
      </rPr>
      <t xml:space="preserve">16/05/2025
Control N° 1
</t>
    </r>
    <r>
      <rPr>
        <sz val="11"/>
        <color rgb="FF000000"/>
        <rFont val="Times New Roman"/>
      </rPr>
      <t xml:space="preserve">Se identifica de acuerdo a la evidencia aportada por parte del proceso, un seguimiento detallado de manera mensual (enero, febrero, marzo y abril)   donde se realiza la verificación de las fechas de  afiliación reportadas por la Gerencia de Contratación  versus la afiliación de la ARL, dando cumplimiento a un 100% de cobertura desde el ingreso del/la contratista por cada uno de los meses reportados.
</t>
    </r>
    <r>
      <rPr>
        <u/>
        <sz val="11"/>
        <color rgb="FF000000"/>
        <rFont val="Times New Roman"/>
      </rPr>
      <t xml:space="preserve">
Acciones de Fortalecimiento:
</t>
    </r>
    <r>
      <rPr>
        <sz val="11"/>
        <color rgb="FF000000"/>
        <rFont val="Times New Roman"/>
      </rPr>
      <t>No se presenta acciones de fortalecimiento para este periodo.
Para este periodo NO se materializo el riesgo</t>
    </r>
  </si>
  <si>
    <t>CONTROL 1 
se evidenció la ejecución de la actividad de control
ACCIONES PARA EL FORTALECIMIENTO DEL CONTROL 
No hay acciones de fortalecimiento programadas para el primer cuatrimestre, la acción es semestral.
NO SE HA MATERIALIZADO EL RIESGO.</t>
  </si>
  <si>
    <t xml:space="preserve">Cada vez que se genera un nuevo nombramiento, los servidores y contratistas del area de Carrera Administrativa certifican la afiliaciòn a la ARL del funcionario a vincular para la posesión requerida en el formato “Verificación de requisitos para la posesión en planta A-GDH-FT-054” </t>
  </si>
  <si>
    <t>Procedimiento de vinculacion de personal A-GDH-PR-007</t>
  </si>
  <si>
    <t>Cada vez que se raliza una nueva vinculaciòn</t>
  </si>
  <si>
    <t>Formato “Verificación de requisitos para la posesión en planta A-GDH-FT-054”  y Certificaciòn de afiliaciòn a la ARL</t>
  </si>
  <si>
    <t xml:space="preserve">Para el primer cuatrimestre se realizaron nueve (9) nuevos nombramientos discriminados así; Libre Nombramiento y Remoción; tres (3) y en Provisionalidad; seis (6).  En este sentido, los (as) servidores (as) y contratistas de Gestión de Carrera Administrativa certificaron que se contará con el soporte de la afiliación a la ARL de la persona a vincular para la posesión, tal y como lo solicita el formato “Verificación de requisitos para la posesión en planta A-GDH-FT-054”. 
El Formato de “Verificación de requisitos para la posesión en planta A-GDH-FT-054" no se diligencia en un único momento, la fecha de diligenciamiento que se registra corresponde al primer día en que se empieza a solicitar y verificar la documentación, la afiliación a ARL es de los últimos documentos a verificar.
</t>
  </si>
  <si>
    <r>
      <rPr>
        <u/>
        <sz val="11"/>
        <color rgb="FF000000"/>
        <rFont val="Times New Roman"/>
      </rPr>
      <t xml:space="preserve">16/05/2025
Control N° 2
</t>
    </r>
    <r>
      <rPr>
        <sz val="11"/>
        <color rgb="FF000000"/>
        <rFont val="Times New Roman"/>
      </rPr>
      <t xml:space="preserve">Se identifica que las evidencias aportadas dan respuesta al cumplimiento del proceso de afiliación a la ARL del ingreso de nueve (9) funcionarios/as distribuidos en 6 Provisionales y 3 de Libre Nombramiento y Remoción,  con el respectivo diligenciamiento del formato  de Verificación de requisitos para la posesión en planta A-GDH-FT-054.
</t>
    </r>
    <r>
      <rPr>
        <u/>
        <sz val="11"/>
        <color rgb="FF000000"/>
        <rFont val="Times New Roman"/>
      </rPr>
      <t xml:space="preserve">
Acción de fortalecimiento:
</t>
    </r>
    <r>
      <rPr>
        <sz val="11"/>
        <color rgb="FF000000"/>
        <rFont val="Times New Roman"/>
      </rPr>
      <t xml:space="preserve">
No se requiere acciones de fortalecimiento
Para este periodo NO se materializo el riesgo </t>
    </r>
  </si>
  <si>
    <t>CONTROL 2
se evidenció la ejecución de la actividad de control
ACCIONES PARA EL FORTALECIMIENTO DEL CONTROL 
No hay acciones de fortalecimiento programadas para el primer cuatrimestre, la acción es semestral.
NO SE HA MATERIALIZADO EL RIESGO.</t>
  </si>
  <si>
    <t>Asumir pagos por incapacidades</t>
  </si>
  <si>
    <t>No recobro de incapacidades</t>
  </si>
  <si>
    <t xml:space="preserve">Posibilidad de afectación económica por asumir pagos por incapacidades médicas debido al no recobro de estas. </t>
  </si>
  <si>
    <t>Los servidores y contratistas de Gestión Nómina cada vez que se presenta una incapacidad realizan la revisión de las mismas y si amerita, se realiza el  cobro a las EPS y/o ARL respectiva</t>
  </si>
  <si>
    <t>Instructivo A-GDH-IN-002 Novedades para el sistema de seguridad social integral</t>
  </si>
  <si>
    <t>Cada vez que se recibe una incapacidad</t>
  </si>
  <si>
    <t>Informe mensual de cobro de incapacidades a las EPS y/o ARL</t>
  </si>
  <si>
    <t xml:space="preserve">Para el primer cuatrimestre se realizó el tramite correspondiente antes la ARL y las EPS respectivas para el cobro de las incapacidades mayores a 2 días, a continuación se detalla la aplicación del control:
1. Con corte a 31 de enero de 2025 se recibieron 26 incapacidades, de las cuales 14 fueron objeto de cobro a las respectivas EPS por presentar más de 2 días de incapacidad.
Las incapacidades recibidas en enero de 2025 con 3 o más días se cobraron al 100% por el canal dispuesto por cada EPS y ARL con su respectivo número de radicado.
2. con corte a  febrero de 2025 se recibieron 29 incapacidades, de las cuales 10 fueron objeto de cobro a las respectivas EPS por presentar más de 2 días de incapacidad.
Las incapacidades recibidas en febrero de 2025 con 3 o más días se cobraron al 100% por el canal dispuesto por cada EPS con su respectivo número de radicado.
3. con corte a marzo de 2025 se recibieron 26 incapacidades, de las cuales 10 fueron objeto de cobro a las respectivas EPS por presentar más de 2 días de incapacidad.
Las incapacidades recibidas en marzo de 2025 con 3 o más días se cobraron al 100% por el canal dispuesto por cada EPS y ARL con su respectivo número de radicado.
4. En abril de 2025 se recibieron 20 incapacidades, de las cuales 9 fueron objeto de cobro a las respectivas EPS por presentar más de 2 días de incapacidad.
Las incapacidades recibidas en abril de 2025 con 3 o más días se cobraron al 100% por el canal dispuesto por cada EPS con su respectivo número de radicado.
</t>
  </si>
  <si>
    <r>
      <rPr>
        <u/>
        <sz val="11"/>
        <color rgb="FF000000"/>
        <rFont val="Times New Roman"/>
      </rPr>
      <t xml:space="preserve">16/05/2025
Control 1
</t>
    </r>
    <r>
      <rPr>
        <sz val="11"/>
        <color rgb="FF000000"/>
        <rFont val="Times New Roman"/>
      </rPr>
      <t xml:space="preserve">Se evidencia por parte del proceso, la gestión realizada para el respectivo trámite de cobro en los meses de enero, febrero, marzo y abril  a las EPS y ARL de aquellas incapacidades mayores a  dos (2)  días de los/as funcionarios/as de la entidad para este seguimiento.
</t>
    </r>
    <r>
      <rPr>
        <u/>
        <sz val="11"/>
        <color rgb="FF000000"/>
        <rFont val="Times New Roman"/>
      </rPr>
      <t xml:space="preserve">
Acción de fortalecimiento:
</t>
    </r>
    <r>
      <rPr>
        <sz val="11"/>
        <color rgb="FF000000"/>
        <rFont val="Times New Roman"/>
      </rPr>
      <t xml:space="preserve">No se requiere acciones de fortalecimiento
</t>
    </r>
    <r>
      <rPr>
        <u/>
        <sz val="11"/>
        <color rgb="FF000000"/>
        <rFont val="Times New Roman"/>
      </rPr>
      <t xml:space="preserve">
</t>
    </r>
    <r>
      <rPr>
        <sz val="11"/>
        <color rgb="FF000000"/>
        <rFont val="Times New Roman"/>
      </rPr>
      <t>Para este periodo No se materializo el riesgo</t>
    </r>
  </si>
  <si>
    <t xml:space="preserve">
CONTROL 1 
se evidenció la ejecución de la actividad de control
ACCIONES PARA EL FORTALECIMIENTO DEL CONTROL 
No hay acciones de fortalecimiento programadas.
NO SE HA MATERIALIZADO EL RIESGO.
</t>
  </si>
  <si>
    <t>area de impacto</t>
  </si>
  <si>
    <t>PROBABILIDAD DE OCURRENCIA</t>
  </si>
  <si>
    <t>IMPACTO</t>
  </si>
  <si>
    <t>CONDICIONES RIESGO INHERENTE</t>
  </si>
  <si>
    <t>AFECTACIÓN ECONÓMICA O PRESUPUESTAL</t>
  </si>
  <si>
    <t>MUY BAJA</t>
  </si>
  <si>
    <t>LEVE</t>
  </si>
  <si>
    <t>MUY BAJA - LEVE</t>
  </si>
  <si>
    <t>BAJO</t>
  </si>
  <si>
    <t>Leve</t>
  </si>
  <si>
    <t>BAJA</t>
  </si>
  <si>
    <t>MENOR</t>
  </si>
  <si>
    <t>MUY BAJA - MENOR</t>
  </si>
  <si>
    <t>Afectación Entre 700 y 1500 SMLMV</t>
  </si>
  <si>
    <t>Menor</t>
  </si>
  <si>
    <t>Económico y Reputacional</t>
  </si>
  <si>
    <t>MEDIA</t>
  </si>
  <si>
    <t>MODERADO</t>
  </si>
  <si>
    <t>MUY BAJA - MODERADO</t>
  </si>
  <si>
    <t>Afectación Entre 1500 y 2300 SMLMV</t>
  </si>
  <si>
    <t>Moderado</t>
  </si>
  <si>
    <t>ALTA</t>
  </si>
  <si>
    <t>MAYOR</t>
  </si>
  <si>
    <t>MUY BAJA - MAYOR</t>
  </si>
  <si>
    <t>ALTO</t>
  </si>
  <si>
    <t>Afectación Entre 2300 y 3000 SMLMV</t>
  </si>
  <si>
    <t>Mayor</t>
  </si>
  <si>
    <t>MUY ALTA</t>
  </si>
  <si>
    <t>CATASTRÓFICO</t>
  </si>
  <si>
    <t>MUY BAJA - CATASTRÓFICO</t>
  </si>
  <si>
    <t>EXTREMO</t>
  </si>
  <si>
    <t xml:space="preserve">Afectación Mayor a 3000 SMLMV </t>
  </si>
  <si>
    <t>Catastrófico</t>
  </si>
  <si>
    <t>BAJA - LEVE</t>
  </si>
  <si>
    <t>BAJA - MENOR</t>
  </si>
  <si>
    <t>AFECTACIÓN REPUTACIONAL</t>
  </si>
  <si>
    <t>BAJA - MODERADO</t>
  </si>
  <si>
    <t>BAJA - MAYOR</t>
  </si>
  <si>
    <t>El riesgo afecta la imagen de la entidad internamente, de conocimiento general nivel interno, de junta directiva y/o de proveedores</t>
  </si>
  <si>
    <t>BAJA - CATASTRÓFICO</t>
  </si>
  <si>
    <t>El riesgo afecta la imagen de la entidad con algunos usuarios de relevancia frente al logro de los objetivos.</t>
  </si>
  <si>
    <t>MEDIA - LEVE</t>
  </si>
  <si>
    <t>El riesgo afecta la imagen de la entidad con efecto publicitario sostenido a nivel de sector administrativo o distrital</t>
  </si>
  <si>
    <t>MEDIA - MENOR</t>
  </si>
  <si>
    <t>El riesgo afecta la imagen de la entidad a nivel nacional, con efecto publicitario sostenido a nivel país</t>
  </si>
  <si>
    <t>MEDIA - MODERADO</t>
  </si>
  <si>
    <t>MEDIA - MAYOR</t>
  </si>
  <si>
    <t>MEDIA - CATASTRÓFICO</t>
  </si>
  <si>
    <t>ALTA - LEVE</t>
  </si>
  <si>
    <t>TIPO DE CONTROL</t>
  </si>
  <si>
    <t>ALTA - MENOR</t>
  </si>
  <si>
    <t>ALTA - MODERADO</t>
  </si>
  <si>
    <t>ALTA - MAYOR</t>
  </si>
  <si>
    <t>ALTA - CATASTRÓFICO</t>
  </si>
  <si>
    <t>MUY ALTA - LEVE</t>
  </si>
  <si>
    <t>IMPLEMENTACIÓN</t>
  </si>
  <si>
    <t>MUY ALTA - MENOR</t>
  </si>
  <si>
    <t>Automático</t>
  </si>
  <si>
    <t>MUY ALTA - MODERADO</t>
  </si>
  <si>
    <t>MUY ALTA - MAYOR</t>
  </si>
  <si>
    <t>MUY ALTA - CATASTRÓFICO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</si>
</sst>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
  </numFmts>
  <fonts count="25">
    <font>
      <sz val="11"/>
      <color theme="1"/>
      <name val="Calibri"/>
      <family val="2"/>
      <scheme val="minor"/>
    </font>
    <font>
      <b/>
      <sz val="12"/>
      <color theme="1"/>
      <name val="Times New Roman"/>
      <family val="1"/>
    </font>
    <font>
      <sz val="12"/>
      <color theme="1"/>
      <name val="Times New Roman"/>
      <family val="1"/>
    </font>
    <font>
      <sz val="14"/>
      <color theme="1"/>
      <name val="Times New Roman"/>
      <family val="1"/>
    </font>
    <font>
      <b/>
      <sz val="10"/>
      <color theme="1"/>
      <name val="Times New Roman"/>
      <family val="1"/>
    </font>
    <font>
      <sz val="14"/>
      <name val="Times New Roman"/>
      <family val="1"/>
    </font>
    <font>
      <sz val="11"/>
      <color theme="1"/>
      <name val="Calibri"/>
      <family val="2"/>
      <scheme val="minor"/>
    </font>
    <font>
      <b/>
      <sz val="11"/>
      <color theme="1"/>
      <name val="Calibri"/>
      <family val="2"/>
      <scheme val="minor"/>
    </font>
    <font>
      <b/>
      <sz val="16"/>
      <color theme="1"/>
      <name val="Times New Roman"/>
      <family val="1"/>
    </font>
    <font>
      <sz val="12"/>
      <name val="Times New Roman"/>
      <family val="1"/>
    </font>
    <font>
      <b/>
      <sz val="18"/>
      <color theme="1"/>
      <name val="Times New Roman"/>
      <family val="1"/>
    </font>
    <font>
      <sz val="10"/>
      <color theme="1"/>
      <name val="Times New Roman"/>
      <family val="1"/>
    </font>
    <font>
      <sz val="11"/>
      <color rgb="FF000000"/>
      <name val="Times New Roman"/>
      <family val="1"/>
    </font>
    <font>
      <sz val="10"/>
      <color rgb="FF000000"/>
      <name val="Times New Roman"/>
      <family val="1"/>
    </font>
    <font>
      <sz val="12"/>
      <color theme="1"/>
      <name val="Calibri Light"/>
      <family val="2"/>
    </font>
    <font>
      <sz val="14"/>
      <color theme="1"/>
      <name val="Calibri Light"/>
      <family val="2"/>
    </font>
    <font>
      <sz val="12"/>
      <color rgb="FF000000"/>
      <name val="Times New Roman"/>
      <family val="1"/>
      <charset val="1"/>
    </font>
    <font>
      <sz val="12"/>
      <color rgb="FFFF0000"/>
      <name val="Times New Roman"/>
      <family val="1"/>
    </font>
    <font>
      <sz val="9"/>
      <color indexed="81"/>
      <name val="Tahoma"/>
      <family val="2"/>
    </font>
    <font>
      <b/>
      <sz val="9"/>
      <color indexed="81"/>
      <name val="Tahoma"/>
      <family val="2"/>
    </font>
    <font>
      <sz val="11"/>
      <color rgb="FF000000"/>
      <name val="Times New Roman"/>
    </font>
    <font>
      <u/>
      <sz val="11"/>
      <color rgb="FF000000"/>
      <name val="Times New Roman"/>
    </font>
    <font>
      <sz val="11"/>
      <name val="Times New Roman"/>
    </font>
    <font>
      <sz val="11"/>
      <color theme="1"/>
      <name val="Times New Roman"/>
      <family val="1"/>
    </font>
    <font>
      <b/>
      <sz val="11"/>
      <color rgb="FF000000"/>
      <name val="Times New Roman"/>
    </font>
  </fonts>
  <fills count="5">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0" tint="-4.9989318521683403E-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thin">
        <color indexed="64"/>
      </right>
      <top/>
      <bottom style="medium">
        <color indexed="64"/>
      </bottom>
      <diagonal/>
    </border>
    <border>
      <left style="medium">
        <color rgb="FF000000"/>
      </left>
      <right style="medium">
        <color rgb="FF000000"/>
      </right>
      <top style="medium">
        <color rgb="FF000000"/>
      </top>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medium">
        <color rgb="FF000000"/>
      </left>
      <right style="medium">
        <color rgb="FF000000"/>
      </right>
      <top style="medium">
        <color rgb="FF000000"/>
      </top>
      <bottom style="thin">
        <color indexed="64"/>
      </bottom>
      <diagonal/>
    </border>
    <border>
      <left style="medium">
        <color rgb="FF000000"/>
      </left>
      <right style="medium">
        <color rgb="FF000000"/>
      </right>
      <top style="thin">
        <color indexed="64"/>
      </top>
      <bottom style="medium">
        <color rgb="FF000000"/>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rgb="FF000000"/>
      </left>
      <right style="medium">
        <color rgb="FF000000"/>
      </right>
      <top/>
      <bottom/>
      <diagonal/>
    </border>
    <border>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thin">
        <color indexed="64"/>
      </right>
      <top/>
      <bottom/>
      <diagonal/>
    </border>
    <border>
      <left/>
      <right style="medium">
        <color rgb="FF000000"/>
      </right>
      <top style="medium">
        <color rgb="FF000000"/>
      </top>
      <bottom style="medium">
        <color rgb="FF000000"/>
      </bottom>
      <diagonal/>
    </border>
  </borders>
  <cellStyleXfs count="2">
    <xf numFmtId="0" fontId="0" fillId="0" borderId="0"/>
    <xf numFmtId="41" fontId="6" fillId="0" borderId="0" applyFont="0" applyFill="0" applyBorder="0" applyAlignment="0" applyProtection="0"/>
  </cellStyleXfs>
  <cellXfs count="238">
    <xf numFmtId="0" fontId="0" fillId="0" borderId="0" xfId="0"/>
    <xf numFmtId="0" fontId="2" fillId="0" borderId="0" xfId="0" applyFont="1"/>
    <xf numFmtId="0" fontId="2" fillId="0" borderId="0" xfId="0" applyFont="1" applyAlignment="1">
      <alignment horizontal="left"/>
    </xf>
    <xf numFmtId="0" fontId="0" fillId="0" borderId="0" xfId="0" applyAlignment="1">
      <alignment horizontal="left"/>
    </xf>
    <xf numFmtId="0" fontId="2" fillId="0" borderId="0" xfId="0" applyFont="1" applyAlignment="1">
      <alignment wrapText="1"/>
    </xf>
    <xf numFmtId="0" fontId="0" fillId="0" borderId="0" xfId="0" applyAlignment="1">
      <alignment horizontal="center" vertical="center"/>
    </xf>
    <xf numFmtId="0" fontId="1" fillId="0" borderId="0" xfId="0" applyFont="1" applyAlignment="1">
      <alignment horizontal="center" vertical="center" wrapText="1"/>
    </xf>
    <xf numFmtId="0" fontId="2" fillId="0" borderId="13" xfId="0" applyFont="1" applyBorder="1" applyAlignment="1">
      <alignment horizontal="center" vertical="center"/>
    </xf>
    <xf numFmtId="0" fontId="2" fillId="0" borderId="15" xfId="0" applyFont="1" applyBorder="1" applyAlignment="1">
      <alignment horizontal="center" vertical="center"/>
    </xf>
    <xf numFmtId="0" fontId="3" fillId="2" borderId="30" xfId="0" applyFont="1" applyFill="1" applyBorder="1" applyAlignment="1">
      <alignment horizontal="center" vertical="center" textRotation="90"/>
    </xf>
    <xf numFmtId="0" fontId="5" fillId="2" borderId="5"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5" xfId="0" applyFont="1" applyFill="1" applyBorder="1" applyAlignment="1">
      <alignment horizontal="center" vertical="center" wrapText="1"/>
    </xf>
    <xf numFmtId="0" fontId="2" fillId="2" borderId="31" xfId="0" applyFont="1" applyFill="1" applyBorder="1" applyAlignment="1">
      <alignment horizontal="center" vertical="center" textRotation="90" wrapText="1"/>
    </xf>
    <xf numFmtId="0" fontId="2" fillId="2" borderId="30" xfId="0" applyFont="1" applyFill="1" applyBorder="1" applyAlignment="1">
      <alignment horizontal="center" vertical="center" textRotation="90"/>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textRotation="90"/>
    </xf>
    <xf numFmtId="0" fontId="2" fillId="2" borderId="5" xfId="0" applyFont="1" applyFill="1" applyBorder="1" applyAlignment="1">
      <alignment horizontal="center" vertical="center" textRotation="90" wrapText="1"/>
    </xf>
    <xf numFmtId="0" fontId="2" fillId="2" borderId="30" xfId="0" applyFont="1" applyFill="1" applyBorder="1" applyAlignment="1">
      <alignment horizontal="center" vertical="center"/>
    </xf>
    <xf numFmtId="0" fontId="2" fillId="0" borderId="16" xfId="0" applyFont="1" applyBorder="1" applyAlignment="1">
      <alignment horizontal="center" vertical="center" textRotation="90"/>
    </xf>
    <xf numFmtId="0" fontId="2" fillId="0" borderId="16" xfId="0" applyFont="1" applyBorder="1" applyAlignment="1">
      <alignment horizontal="center" vertical="center" textRotation="90" wrapText="1"/>
    </xf>
    <xf numFmtId="0" fontId="3" fillId="3" borderId="5" xfId="0" applyFont="1" applyFill="1" applyBorder="1" applyAlignment="1">
      <alignment horizontal="center" vertical="center" wrapText="1"/>
    </xf>
    <xf numFmtId="9" fontId="0" fillId="0" borderId="0" xfId="0" applyNumberFormat="1"/>
    <xf numFmtId="0" fontId="7" fillId="0" borderId="0" xfId="0" applyFont="1"/>
    <xf numFmtId="0" fontId="0" fillId="0" borderId="0" xfId="0" applyAlignment="1">
      <alignment wrapText="1"/>
    </xf>
    <xf numFmtId="9" fontId="0" fillId="0" borderId="0" xfId="0" applyNumberFormat="1" applyAlignment="1">
      <alignment horizontal="center"/>
    </xf>
    <xf numFmtId="0" fontId="1" fillId="0" borderId="0" xfId="0" applyFont="1" applyAlignment="1">
      <alignment horizontal="center" vertical="center"/>
    </xf>
    <xf numFmtId="0" fontId="2" fillId="0" borderId="0" xfId="0" applyFont="1" applyAlignment="1">
      <alignment horizontal="justify" vertical="center" wrapText="1"/>
    </xf>
    <xf numFmtId="0" fontId="2" fillId="2" borderId="23" xfId="0" applyFont="1" applyFill="1" applyBorder="1"/>
    <xf numFmtId="0" fontId="2" fillId="2" borderId="7" xfId="0" applyFont="1" applyFill="1" applyBorder="1"/>
    <xf numFmtId="0" fontId="2" fillId="0" borderId="1" xfId="0" applyFont="1" applyBorder="1" applyAlignment="1">
      <alignment horizontal="justify" vertical="center" wrapText="1"/>
    </xf>
    <xf numFmtId="0" fontId="1" fillId="2" borderId="5" xfId="0" applyFont="1" applyFill="1" applyBorder="1" applyAlignment="1">
      <alignment horizontal="center" vertical="center"/>
    </xf>
    <xf numFmtId="0" fontId="2" fillId="0" borderId="10" xfId="0" applyFont="1" applyBorder="1" applyAlignment="1">
      <alignment horizontal="center" vertical="center" textRotation="90"/>
    </xf>
    <xf numFmtId="0" fontId="2" fillId="0" borderId="10" xfId="0" applyFont="1" applyBorder="1" applyAlignment="1">
      <alignment horizontal="center" vertical="center" textRotation="90" wrapText="1"/>
    </xf>
    <xf numFmtId="0" fontId="2" fillId="2" borderId="31" xfId="0" applyFont="1" applyFill="1" applyBorder="1" applyAlignment="1">
      <alignment horizontal="center" vertical="center" wrapText="1"/>
    </xf>
    <xf numFmtId="0" fontId="11" fillId="0" borderId="0" xfId="0" applyFont="1"/>
    <xf numFmtId="0" fontId="4" fillId="0" borderId="0" xfId="0" applyFont="1"/>
    <xf numFmtId="0" fontId="11" fillId="2" borderId="3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2" fillId="4" borderId="10" xfId="0" applyFont="1" applyFill="1" applyBorder="1" applyAlignment="1">
      <alignment horizontal="center" vertical="center"/>
    </xf>
    <xf numFmtId="0" fontId="2" fillId="4" borderId="16" xfId="0" applyFont="1" applyFill="1" applyBorder="1" applyAlignment="1">
      <alignment horizontal="center" vertical="center"/>
    </xf>
    <xf numFmtId="9" fontId="9" fillId="4" borderId="10" xfId="0" applyNumberFormat="1" applyFont="1" applyFill="1" applyBorder="1" applyAlignment="1">
      <alignment horizontal="center" vertical="center"/>
    </xf>
    <xf numFmtId="9" fontId="9" fillId="4" borderId="16" xfId="0" applyNumberFormat="1" applyFont="1" applyFill="1" applyBorder="1" applyAlignment="1">
      <alignment horizontal="center" vertical="center"/>
    </xf>
    <xf numFmtId="9" fontId="2" fillId="4" borderId="10" xfId="0" applyNumberFormat="1" applyFont="1" applyFill="1" applyBorder="1" applyAlignment="1">
      <alignment horizontal="center" vertical="center"/>
    </xf>
    <xf numFmtId="0" fontId="2" fillId="4" borderId="10" xfId="0" applyFont="1" applyFill="1" applyBorder="1" applyAlignment="1">
      <alignment horizontal="center" vertical="center" textRotation="90"/>
    </xf>
    <xf numFmtId="164" fontId="2" fillId="4" borderId="10" xfId="0" applyNumberFormat="1" applyFont="1" applyFill="1" applyBorder="1" applyAlignment="1">
      <alignment horizontal="center" vertical="center"/>
    </xf>
    <xf numFmtId="0" fontId="3" fillId="4" borderId="10" xfId="0" applyFont="1" applyFill="1" applyBorder="1" applyAlignment="1">
      <alignment horizontal="center" vertical="center" textRotation="90"/>
    </xf>
    <xf numFmtId="9" fontId="2" fillId="4" borderId="10" xfId="0" applyNumberFormat="1" applyFont="1" applyFill="1" applyBorder="1" applyAlignment="1">
      <alignment horizontal="center" vertical="center" textRotation="90"/>
    </xf>
    <xf numFmtId="9" fontId="2" fillId="4" borderId="16" xfId="0" applyNumberFormat="1" applyFont="1" applyFill="1" applyBorder="1" applyAlignment="1">
      <alignment horizontal="center" vertical="center"/>
    </xf>
    <xf numFmtId="0" fontId="2" fillId="4" borderId="16" xfId="0" applyFont="1" applyFill="1" applyBorder="1" applyAlignment="1">
      <alignment horizontal="center" vertical="center" textRotation="90"/>
    </xf>
    <xf numFmtId="164" fontId="2" fillId="4" borderId="16" xfId="0" applyNumberFormat="1" applyFont="1" applyFill="1" applyBorder="1" applyAlignment="1">
      <alignment horizontal="center" vertical="center"/>
    </xf>
    <xf numFmtId="0" fontId="3" fillId="4" borderId="16" xfId="0" applyFont="1" applyFill="1" applyBorder="1" applyAlignment="1">
      <alignment horizontal="center" vertical="center" textRotation="90"/>
    </xf>
    <xf numFmtId="9" fontId="2" fillId="4" borderId="16" xfId="0" applyNumberFormat="1" applyFont="1" applyFill="1" applyBorder="1" applyAlignment="1">
      <alignment horizontal="center" vertical="center" textRotation="90"/>
    </xf>
    <xf numFmtId="0" fontId="2" fillId="4" borderId="10" xfId="0" applyFont="1" applyFill="1" applyBorder="1" applyAlignment="1">
      <alignment vertical="center" textRotation="90"/>
    </xf>
    <xf numFmtId="0" fontId="2" fillId="4" borderId="16" xfId="0" applyFont="1" applyFill="1" applyBorder="1" applyAlignment="1">
      <alignment vertical="center" textRotation="90"/>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3" fillId="0" borderId="40" xfId="0" applyFont="1" applyBorder="1" applyAlignment="1">
      <alignment horizontal="center" vertical="center" wrapText="1"/>
    </xf>
    <xf numFmtId="0" fontId="3" fillId="3" borderId="40" xfId="0" applyFont="1" applyFill="1" applyBorder="1" applyAlignment="1">
      <alignment horizontal="center" vertical="center" wrapText="1"/>
    </xf>
    <xf numFmtId="0" fontId="3" fillId="4" borderId="40" xfId="0" applyFont="1" applyFill="1" applyBorder="1" applyAlignment="1">
      <alignment horizontal="center" vertical="center"/>
    </xf>
    <xf numFmtId="9" fontId="3" fillId="4" borderId="40" xfId="0" applyNumberFormat="1" applyFont="1" applyFill="1" applyBorder="1" applyAlignment="1">
      <alignment horizontal="center" vertical="center"/>
    </xf>
    <xf numFmtId="9" fontId="3" fillId="0" borderId="40" xfId="0" applyNumberFormat="1" applyFont="1" applyBorder="1" applyAlignment="1">
      <alignment horizontal="center" vertical="center" wrapText="1"/>
    </xf>
    <xf numFmtId="41" fontId="3" fillId="0" borderId="40" xfId="1" applyFont="1" applyBorder="1" applyAlignment="1">
      <alignment horizontal="center" vertical="center" wrapText="1"/>
    </xf>
    <xf numFmtId="0" fontId="10" fillId="4" borderId="40" xfId="0" applyFont="1" applyFill="1" applyBorder="1" applyAlignment="1">
      <alignment horizontal="center" vertical="center" textRotation="90"/>
    </xf>
    <xf numFmtId="0" fontId="2" fillId="0" borderId="39" xfId="0" applyFont="1" applyBorder="1" applyAlignment="1">
      <alignment horizontal="center" vertical="center"/>
    </xf>
    <xf numFmtId="0" fontId="2" fillId="0" borderId="40" xfId="0" applyFont="1" applyBorder="1" applyAlignment="1">
      <alignment horizontal="justify" vertical="center" wrapText="1"/>
    </xf>
    <xf numFmtId="0" fontId="2" fillId="4" borderId="40" xfId="0" applyFont="1" applyFill="1" applyBorder="1" applyAlignment="1">
      <alignment horizontal="center" vertical="center"/>
    </xf>
    <xf numFmtId="0" fontId="2" fillId="0" borderId="40" xfId="0" applyFont="1" applyBorder="1" applyAlignment="1">
      <alignment horizontal="center" vertical="center" textRotation="90"/>
    </xf>
    <xf numFmtId="9" fontId="9" fillId="4" borderId="40" xfId="0" applyNumberFormat="1" applyFont="1" applyFill="1" applyBorder="1" applyAlignment="1">
      <alignment horizontal="center" vertical="center"/>
    </xf>
    <xf numFmtId="0" fontId="2" fillId="0" borderId="40" xfId="0" applyFont="1" applyBorder="1" applyAlignment="1">
      <alignment horizontal="center" vertical="center" textRotation="90" wrapText="1"/>
    </xf>
    <xf numFmtId="9" fontId="2" fillId="4" borderId="40" xfId="0" applyNumberFormat="1" applyFont="1" applyFill="1" applyBorder="1" applyAlignment="1">
      <alignment horizontal="center" vertical="center"/>
    </xf>
    <xf numFmtId="0" fontId="2" fillId="4" borderId="40" xfId="0" applyFont="1" applyFill="1" applyBorder="1" applyAlignment="1">
      <alignment horizontal="center" vertical="center" textRotation="90"/>
    </xf>
    <xf numFmtId="164" fontId="2" fillId="4" borderId="40" xfId="0" applyNumberFormat="1" applyFont="1" applyFill="1" applyBorder="1" applyAlignment="1">
      <alignment horizontal="center" vertical="center"/>
    </xf>
    <xf numFmtId="0" fontId="3" fillId="4" borderId="40" xfId="0" applyFont="1" applyFill="1" applyBorder="1" applyAlignment="1">
      <alignment horizontal="center" vertical="center" textRotation="90"/>
    </xf>
    <xf numFmtId="9" fontId="2" fillId="4" borderId="40" xfId="0" applyNumberFormat="1" applyFont="1" applyFill="1" applyBorder="1" applyAlignment="1">
      <alignment horizontal="center" vertical="center" textRotation="90"/>
    </xf>
    <xf numFmtId="0" fontId="2" fillId="4" borderId="40" xfId="0" applyFont="1" applyFill="1" applyBorder="1" applyAlignment="1">
      <alignment vertical="center" textRotation="90"/>
    </xf>
    <xf numFmtId="0" fontId="2" fillId="0" borderId="39" xfId="0" applyFont="1" applyBorder="1" applyAlignment="1">
      <alignment horizontal="center" vertical="center" wrapText="1"/>
    </xf>
    <xf numFmtId="0" fontId="2" fillId="0" borderId="40" xfId="0" applyFont="1" applyBorder="1" applyAlignment="1">
      <alignment horizontal="center" vertical="center" wrapText="1"/>
    </xf>
    <xf numFmtId="14" fontId="2" fillId="0" borderId="41" xfId="0" applyNumberFormat="1" applyFont="1" applyBorder="1" applyAlignment="1">
      <alignment horizontal="center" vertical="center" wrapText="1"/>
    </xf>
    <xf numFmtId="0" fontId="1" fillId="0" borderId="41" xfId="0" applyFont="1" applyBorder="1" applyAlignment="1">
      <alignment horizontal="center" vertical="center" textRotation="90"/>
    </xf>
    <xf numFmtId="0" fontId="5" fillId="0" borderId="40" xfId="0" applyFont="1" applyBorder="1" applyAlignment="1">
      <alignment horizontal="center" vertical="center"/>
    </xf>
    <xf numFmtId="0" fontId="2" fillId="0" borderId="16" xfId="0" applyFont="1" applyBorder="1" applyAlignment="1">
      <alignment horizontal="justify" vertical="center" wrapText="1"/>
    </xf>
    <xf numFmtId="0" fontId="13" fillId="0" borderId="0" xfId="0" applyFont="1" applyAlignment="1">
      <alignment vertical="center"/>
    </xf>
    <xf numFmtId="0" fontId="0" fillId="0" borderId="0" xfId="0" applyAlignment="1">
      <alignment vertical="top"/>
    </xf>
    <xf numFmtId="0" fontId="0" fillId="0" borderId="0" xfId="0" applyAlignment="1">
      <alignment horizontal="left" vertical="top"/>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14" fontId="2" fillId="0" borderId="11" xfId="0" applyNumberFormat="1" applyFont="1" applyBorder="1" applyAlignment="1">
      <alignment horizontal="center" vertical="center" wrapText="1"/>
    </xf>
    <xf numFmtId="0" fontId="11" fillId="2" borderId="3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2" fillId="0" borderId="35" xfId="0" applyFont="1" applyBorder="1" applyAlignment="1">
      <alignment horizontal="center" vertical="center"/>
    </xf>
    <xf numFmtId="0" fontId="2" fillId="0" borderId="9" xfId="0" applyFont="1" applyBorder="1" applyAlignment="1">
      <alignment horizontal="center" vertical="center" textRotation="90"/>
    </xf>
    <xf numFmtId="0" fontId="2" fillId="0" borderId="9" xfId="0" applyFont="1" applyBorder="1" applyAlignment="1">
      <alignment horizontal="center" vertical="center" textRotation="90" wrapText="1"/>
    </xf>
    <xf numFmtId="0" fontId="14" fillId="4" borderId="16" xfId="0" applyFont="1" applyFill="1" applyBorder="1" applyAlignment="1">
      <alignment vertical="center" textRotation="90"/>
    </xf>
    <xf numFmtId="0" fontId="14" fillId="3" borderId="1" xfId="0" applyFont="1" applyFill="1" applyBorder="1" applyAlignment="1">
      <alignment horizontal="center" vertical="center" textRotation="90"/>
    </xf>
    <xf numFmtId="0" fontId="15" fillId="3" borderId="1" xfId="0" applyFont="1" applyFill="1" applyBorder="1" applyAlignment="1">
      <alignment horizontal="center" vertical="center" textRotation="90"/>
    </xf>
    <xf numFmtId="0" fontId="14" fillId="3" borderId="1" xfId="0" applyFont="1" applyFill="1" applyBorder="1" applyAlignment="1">
      <alignment vertical="center" textRotation="90"/>
    </xf>
    <xf numFmtId="0" fontId="14" fillId="3" borderId="16" xfId="0" applyFont="1" applyFill="1" applyBorder="1" applyAlignment="1">
      <alignment horizontal="center" vertical="center" textRotation="90"/>
    </xf>
    <xf numFmtId="0" fontId="15" fillId="3" borderId="16" xfId="0" applyFont="1" applyFill="1" applyBorder="1" applyAlignment="1">
      <alignment horizontal="center" vertical="center" textRotation="90"/>
    </xf>
    <xf numFmtId="9" fontId="14" fillId="0" borderId="1" xfId="0" applyNumberFormat="1" applyFont="1" applyBorder="1" applyAlignment="1">
      <alignment horizontal="center" vertical="center"/>
    </xf>
    <xf numFmtId="164" fontId="14" fillId="0" borderId="1" xfId="0" applyNumberFormat="1" applyFont="1" applyBorder="1" applyAlignment="1">
      <alignment horizontal="center" vertical="center"/>
    </xf>
    <xf numFmtId="9" fontId="14" fillId="0" borderId="1" xfId="0" applyNumberFormat="1" applyFont="1" applyBorder="1" applyAlignment="1">
      <alignment horizontal="center" vertical="center" textRotation="90"/>
    </xf>
    <xf numFmtId="9" fontId="14" fillId="0" borderId="16" xfId="0" applyNumberFormat="1" applyFont="1" applyBorder="1" applyAlignment="1">
      <alignment horizontal="center" vertical="center"/>
    </xf>
    <xf numFmtId="9" fontId="14" fillId="0" borderId="16" xfId="0" applyNumberFormat="1" applyFont="1" applyBorder="1" applyAlignment="1">
      <alignment horizontal="center" vertical="center" textRotation="90"/>
    </xf>
    <xf numFmtId="0" fontId="3" fillId="0" borderId="33" xfId="0" applyFont="1" applyBorder="1" applyAlignment="1">
      <alignment horizontal="center" vertical="center" wrapText="1"/>
    </xf>
    <xf numFmtId="0" fontId="2" fillId="3" borderId="10" xfId="0" applyFont="1" applyFill="1" applyBorder="1" applyAlignment="1">
      <alignment horizontal="center" vertical="center" textRotation="90" wrapText="1"/>
    </xf>
    <xf numFmtId="14" fontId="12" fillId="0" borderId="42" xfId="0" applyNumberFormat="1" applyFont="1" applyBorder="1" applyAlignment="1">
      <alignment horizontal="center" vertical="center"/>
    </xf>
    <xf numFmtId="0" fontId="16" fillId="0" borderId="44" xfId="0" applyFont="1" applyBorder="1" applyAlignment="1">
      <alignment vertical="center" wrapText="1"/>
    </xf>
    <xf numFmtId="0" fontId="17" fillId="0" borderId="0" xfId="0" applyFont="1" applyAlignment="1">
      <alignment horizontal="left"/>
    </xf>
    <xf numFmtId="0" fontId="20" fillId="0" borderId="46" xfId="0" applyFont="1" applyBorder="1" applyAlignment="1" applyProtection="1">
      <alignment vertical="center" wrapText="1"/>
      <protection locked="0"/>
    </xf>
    <xf numFmtId="0" fontId="12" fillId="0" borderId="47" xfId="0" applyFont="1" applyBorder="1" applyAlignment="1">
      <alignment vertical="center" wrapText="1"/>
    </xf>
    <xf numFmtId="0" fontId="12" fillId="0" borderId="36" xfId="0" applyFont="1" applyBorder="1" applyAlignment="1">
      <alignment vertical="center" wrapText="1"/>
    </xf>
    <xf numFmtId="0" fontId="12" fillId="0" borderId="15" xfId="0" applyFont="1" applyBorder="1" applyAlignment="1">
      <alignment vertical="center" wrapText="1"/>
    </xf>
    <xf numFmtId="0" fontId="11" fillId="0" borderId="0" xfId="0" applyFont="1" applyAlignment="1">
      <alignment vertical="center"/>
    </xf>
    <xf numFmtId="0" fontId="21" fillId="0" borderId="48" xfId="0" applyFont="1" applyBorder="1" applyAlignment="1">
      <alignment horizontal="center" vertical="center" wrapText="1"/>
    </xf>
    <xf numFmtId="0" fontId="21" fillId="0" borderId="46" xfId="0" applyFont="1" applyBorder="1" applyAlignment="1">
      <alignment horizontal="center" vertical="center" wrapText="1"/>
    </xf>
    <xf numFmtId="0" fontId="21" fillId="0" borderId="48" xfId="0" applyFont="1" applyBorder="1" applyAlignment="1" applyProtection="1">
      <alignment horizontal="center" vertical="center" wrapText="1"/>
      <protection locked="0"/>
    </xf>
    <xf numFmtId="0" fontId="12" fillId="0" borderId="55" xfId="0" applyFont="1" applyBorder="1" applyAlignment="1">
      <alignment horizontal="left" vertical="center" wrapText="1"/>
    </xf>
    <xf numFmtId="0" fontId="12" fillId="0" borderId="56" xfId="0" applyFont="1" applyBorder="1" applyAlignment="1">
      <alignment horizontal="left" vertical="center" wrapText="1"/>
    </xf>
    <xf numFmtId="0" fontId="12" fillId="0" borderId="57" xfId="0" applyFont="1" applyBorder="1" applyAlignment="1">
      <alignment horizontal="left" vertical="center" wrapText="1"/>
    </xf>
    <xf numFmtId="0" fontId="21" fillId="0" borderId="48" xfId="0" applyFont="1" applyBorder="1" applyAlignment="1">
      <alignment horizontal="left" vertical="center" wrapText="1"/>
    </xf>
    <xf numFmtId="0" fontId="12" fillId="0" borderId="44" xfId="0" applyFont="1" applyBorder="1" applyAlignment="1">
      <alignment horizontal="left" vertical="center" wrapText="1"/>
    </xf>
    <xf numFmtId="0" fontId="12" fillId="0" borderId="25" xfId="0" applyFont="1" applyBorder="1" applyAlignment="1">
      <alignment horizontal="left" vertical="center" wrapText="1"/>
    </xf>
    <xf numFmtId="0" fontId="22" fillId="0" borderId="48" xfId="0" applyFont="1" applyBorder="1" applyAlignment="1">
      <alignment horizontal="left" vertical="center" wrapText="1"/>
    </xf>
    <xf numFmtId="0" fontId="20" fillId="0" borderId="20" xfId="0" applyFont="1" applyBorder="1" applyAlignment="1" applyProtection="1">
      <alignment vertical="center" wrapText="1"/>
      <protection locked="0"/>
    </xf>
    <xf numFmtId="0" fontId="12" fillId="0" borderId="46" xfId="0" applyFont="1" applyBorder="1" applyAlignment="1">
      <alignment vertical="center" wrapText="1"/>
    </xf>
    <xf numFmtId="0" fontId="12" fillId="0" borderId="58" xfId="0" applyFont="1" applyBorder="1" applyAlignment="1" applyProtection="1">
      <alignment vertical="center" wrapText="1"/>
      <protection locked="0"/>
    </xf>
    <xf numFmtId="14" fontId="23" fillId="0" borderId="59" xfId="0" applyNumberFormat="1" applyFont="1" applyBorder="1" applyAlignment="1" applyProtection="1">
      <alignment vertical="center" wrapText="1"/>
      <protection locked="0"/>
    </xf>
    <xf numFmtId="0" fontId="12" fillId="0" borderId="60" xfId="0" applyFont="1" applyBorder="1" applyAlignment="1">
      <alignment vertical="center" wrapText="1"/>
    </xf>
    <xf numFmtId="0" fontId="12" fillId="0" borderId="61" xfId="0" applyFont="1" applyBorder="1" applyAlignment="1">
      <alignment vertical="center" wrapText="1"/>
    </xf>
    <xf numFmtId="0" fontId="20" fillId="0" borderId="48" xfId="0" applyFont="1" applyBorder="1" applyAlignment="1" applyProtection="1">
      <alignment vertical="center" wrapText="1"/>
      <protection locked="0"/>
    </xf>
    <xf numFmtId="0" fontId="21" fillId="0" borderId="49" xfId="0" applyFont="1" applyBorder="1" applyAlignment="1">
      <alignment horizontal="center" vertical="center" wrapText="1"/>
    </xf>
    <xf numFmtId="0" fontId="12" fillId="0" borderId="44" xfId="0" applyFont="1" applyBorder="1" applyAlignment="1">
      <alignment vertical="center" wrapText="1"/>
    </xf>
    <xf numFmtId="14" fontId="1" fillId="0" borderId="20" xfId="0" applyNumberFormat="1" applyFont="1" applyBorder="1" applyAlignment="1">
      <alignment horizontal="center" vertical="center"/>
    </xf>
    <xf numFmtId="0" fontId="1" fillId="0" borderId="22" xfId="0" applyFont="1" applyBorder="1" applyAlignment="1">
      <alignment horizontal="center" vertical="center"/>
    </xf>
    <xf numFmtId="0" fontId="1" fillId="0" borderId="28" xfId="0" applyFont="1" applyBorder="1" applyAlignment="1">
      <alignment horizontal="center" vertical="center"/>
    </xf>
    <xf numFmtId="0" fontId="1" fillId="0" borderId="25" xfId="0" applyFont="1" applyBorder="1" applyAlignment="1">
      <alignment horizontal="center" vertical="center"/>
    </xf>
    <xf numFmtId="0" fontId="1" fillId="2" borderId="20"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23" xfId="0" applyFont="1" applyFill="1" applyBorder="1" applyAlignment="1">
      <alignment horizontal="center" vertical="center"/>
    </xf>
    <xf numFmtId="0" fontId="1" fillId="2" borderId="24" xfId="0" applyFont="1" applyFill="1" applyBorder="1" applyAlignment="1">
      <alignment horizontal="center" vertical="center"/>
    </xf>
    <xf numFmtId="0" fontId="3" fillId="0" borderId="8" xfId="0" applyFont="1" applyBorder="1" applyAlignment="1">
      <alignment horizontal="center" vertical="center"/>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3" fillId="0" borderId="9"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9"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4" borderId="9" xfId="0" applyFont="1" applyFill="1" applyBorder="1" applyAlignment="1">
      <alignment horizontal="center" vertical="center"/>
    </xf>
    <xf numFmtId="0" fontId="3" fillId="4" borderId="32" xfId="0" applyFont="1" applyFill="1" applyBorder="1" applyAlignment="1">
      <alignment horizontal="center" vertical="center"/>
    </xf>
    <xf numFmtId="0" fontId="3" fillId="4" borderId="33" xfId="0" applyFont="1" applyFill="1" applyBorder="1" applyAlignment="1">
      <alignment horizontal="center" vertical="center"/>
    </xf>
    <xf numFmtId="9" fontId="3" fillId="4" borderId="9" xfId="0" applyNumberFormat="1" applyFont="1" applyFill="1" applyBorder="1" applyAlignment="1">
      <alignment horizontal="center" vertical="center"/>
    </xf>
    <xf numFmtId="9" fontId="3" fillId="4" borderId="32" xfId="0" applyNumberFormat="1" applyFont="1" applyFill="1" applyBorder="1" applyAlignment="1">
      <alignment horizontal="center" vertical="center"/>
    </xf>
    <xf numFmtId="9" fontId="3" fillId="4" borderId="33" xfId="0" applyNumberFormat="1" applyFont="1" applyFill="1" applyBorder="1" applyAlignment="1">
      <alignment horizontal="center" vertical="center"/>
    </xf>
    <xf numFmtId="9" fontId="3" fillId="0" borderId="9" xfId="0" applyNumberFormat="1" applyFont="1" applyBorder="1" applyAlignment="1">
      <alignment horizontal="center" vertical="center" wrapText="1"/>
    </xf>
    <xf numFmtId="9" fontId="3" fillId="0" borderId="32" xfId="0" applyNumberFormat="1" applyFont="1" applyBorder="1" applyAlignment="1">
      <alignment horizontal="center" vertical="center" wrapText="1"/>
    </xf>
    <xf numFmtId="9" fontId="3" fillId="0" borderId="33" xfId="0" applyNumberFormat="1" applyFont="1" applyBorder="1" applyAlignment="1">
      <alignment horizontal="center" vertical="center" wrapText="1"/>
    </xf>
    <xf numFmtId="41" fontId="3" fillId="0" borderId="9" xfId="1" applyFont="1" applyBorder="1" applyAlignment="1">
      <alignment horizontal="center" vertical="center" wrapText="1"/>
    </xf>
    <xf numFmtId="41" fontId="3" fillId="0" borderId="32" xfId="1" applyFont="1" applyBorder="1" applyAlignment="1">
      <alignment horizontal="center" vertical="center" wrapText="1"/>
    </xf>
    <xf numFmtId="41" fontId="3" fillId="0" borderId="33" xfId="1" applyFont="1" applyBorder="1" applyAlignment="1">
      <alignment horizontal="center" vertical="center" wrapText="1"/>
    </xf>
    <xf numFmtId="0" fontId="1" fillId="2" borderId="1" xfId="0" applyFont="1" applyFill="1" applyBorder="1" applyAlignment="1">
      <alignment horizontal="center" vertical="center"/>
    </xf>
    <xf numFmtId="0" fontId="1" fillId="0" borderId="20" xfId="0" applyFont="1" applyBorder="1" applyAlignment="1">
      <alignment horizontal="center" vertical="center"/>
    </xf>
    <xf numFmtId="0" fontId="4" fillId="0" borderId="20"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5" xfId="0" applyFont="1" applyBorder="1" applyAlignment="1">
      <alignment horizontal="center" vertical="center" wrapText="1"/>
    </xf>
    <xf numFmtId="49" fontId="4" fillId="0" borderId="20" xfId="0" applyNumberFormat="1" applyFont="1" applyBorder="1" applyAlignment="1">
      <alignment horizontal="center" vertical="center" wrapText="1"/>
    </xf>
    <xf numFmtId="49" fontId="4" fillId="0" borderId="22" xfId="0" applyNumberFormat="1" applyFont="1" applyBorder="1" applyAlignment="1">
      <alignment horizontal="center" vertical="center" wrapText="1"/>
    </xf>
    <xf numFmtId="49" fontId="4" fillId="0" borderId="28"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1" fillId="2" borderId="18"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8" fillId="0" borderId="27" xfId="0" applyFont="1" applyBorder="1" applyAlignment="1">
      <alignment horizontal="center" vertical="center" wrapText="1"/>
    </xf>
    <xf numFmtId="0" fontId="8" fillId="0" borderId="0" xfId="0" applyFont="1" applyAlignment="1">
      <alignment horizontal="center" vertical="center" wrapText="1"/>
    </xf>
    <xf numFmtId="0" fontId="8" fillId="0" borderId="26"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5" xfId="0" applyFont="1" applyBorder="1" applyAlignment="1">
      <alignment horizontal="center" vertical="center" wrapText="1"/>
    </xf>
    <xf numFmtId="0" fontId="1" fillId="2" borderId="8" xfId="0" applyFont="1" applyFill="1" applyBorder="1" applyAlignment="1">
      <alignment horizontal="center"/>
    </xf>
    <xf numFmtId="0" fontId="1" fillId="2" borderId="9" xfId="0" applyFont="1" applyFill="1" applyBorder="1" applyAlignment="1">
      <alignment horizontal="center"/>
    </xf>
    <xf numFmtId="0" fontId="1" fillId="2" borderId="10" xfId="0" applyFont="1" applyFill="1" applyBorder="1" applyAlignment="1">
      <alignment horizontal="center"/>
    </xf>
    <xf numFmtId="0" fontId="1" fillId="2" borderId="11" xfId="0" applyFont="1" applyFill="1" applyBorder="1" applyAlignment="1">
      <alignment horizontal="center"/>
    </xf>
    <xf numFmtId="0" fontId="2" fillId="2" borderId="6" xfId="0" applyFont="1" applyFill="1" applyBorder="1" applyAlignment="1">
      <alignment horizontal="center"/>
    </xf>
    <xf numFmtId="0" fontId="2" fillId="2" borderId="12" xfId="0" applyFont="1" applyFill="1" applyBorder="1" applyAlignment="1">
      <alignment horizontal="center"/>
    </xf>
    <xf numFmtId="0" fontId="4" fillId="0" borderId="27" xfId="0" applyFont="1" applyBorder="1" applyAlignment="1">
      <alignment horizontal="center" vertical="center" wrapText="1"/>
    </xf>
    <xf numFmtId="0" fontId="4" fillId="0" borderId="26"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1" fillId="2" borderId="21" xfId="0" applyFont="1" applyFill="1" applyBorder="1" applyAlignment="1">
      <alignment horizontal="center" vertical="center"/>
    </xf>
    <xf numFmtId="0" fontId="1" fillId="2" borderId="7" xfId="0" applyFont="1" applyFill="1" applyBorder="1" applyAlignment="1">
      <alignment horizontal="center" vertical="center"/>
    </xf>
    <xf numFmtId="0" fontId="3" fillId="4" borderId="10" xfId="0" applyFont="1" applyFill="1" applyBorder="1" applyAlignment="1">
      <alignment horizontal="center" vertical="center"/>
    </xf>
    <xf numFmtId="0" fontId="3" fillId="4" borderId="16" xfId="0" applyFont="1" applyFill="1" applyBorder="1" applyAlignment="1">
      <alignment horizontal="center" vertical="center"/>
    </xf>
    <xf numFmtId="9" fontId="3" fillId="4" borderId="10" xfId="0" applyNumberFormat="1" applyFont="1" applyFill="1" applyBorder="1" applyAlignment="1">
      <alignment horizontal="center" vertical="center"/>
    </xf>
    <xf numFmtId="9" fontId="3" fillId="4" borderId="16" xfId="0" applyNumberFormat="1" applyFont="1" applyFill="1" applyBorder="1" applyAlignment="1">
      <alignment horizontal="center" vertical="center"/>
    </xf>
    <xf numFmtId="0" fontId="1" fillId="2" borderId="1" xfId="0" applyFont="1" applyFill="1" applyBorder="1" applyAlignment="1">
      <alignment horizontal="center"/>
    </xf>
    <xf numFmtId="0" fontId="10" fillId="4" borderId="9" xfId="0" applyFont="1" applyFill="1" applyBorder="1" applyAlignment="1">
      <alignment horizontal="center" vertical="center" textRotation="90"/>
    </xf>
    <xf numFmtId="0" fontId="10" fillId="4" borderId="32" xfId="0" applyFont="1" applyFill="1" applyBorder="1" applyAlignment="1">
      <alignment horizontal="center" vertical="center" textRotation="90"/>
    </xf>
    <xf numFmtId="0" fontId="10" fillId="4" borderId="33" xfId="0" applyFont="1" applyFill="1" applyBorder="1" applyAlignment="1">
      <alignment horizontal="center" vertical="center" textRotation="90"/>
    </xf>
    <xf numFmtId="0" fontId="1" fillId="0" borderId="11" xfId="0" applyFont="1" applyBorder="1" applyAlignment="1">
      <alignment horizontal="center" vertical="center" textRotation="90"/>
    </xf>
    <xf numFmtId="0" fontId="1" fillId="0" borderId="45" xfId="0" applyFont="1" applyBorder="1" applyAlignment="1">
      <alignment horizontal="center" vertical="center" textRotation="90"/>
    </xf>
    <xf numFmtId="0" fontId="1" fillId="0" borderId="37" xfId="0" applyFont="1" applyBorder="1" applyAlignment="1">
      <alignment horizontal="center" vertical="center" textRotation="90"/>
    </xf>
    <xf numFmtId="14" fontId="23" fillId="0" borderId="43" xfId="0" applyNumberFormat="1" applyFont="1" applyBorder="1" applyAlignment="1" applyProtection="1">
      <alignment horizontal="center" vertical="center" wrapText="1"/>
      <protection locked="0"/>
    </xf>
    <xf numFmtId="14" fontId="23" fillId="0" borderId="27" xfId="0" applyNumberFormat="1" applyFont="1" applyBorder="1" applyAlignment="1" applyProtection="1">
      <alignment horizontal="center" vertical="center"/>
      <protection locked="0"/>
    </xf>
    <xf numFmtId="0" fontId="1" fillId="0" borderId="19" xfId="0" applyFont="1" applyBorder="1" applyAlignment="1">
      <alignment horizontal="center" vertical="center" textRotation="90"/>
    </xf>
    <xf numFmtId="0" fontId="1" fillId="0" borderId="17" xfId="0" applyFont="1" applyBorder="1" applyAlignment="1">
      <alignment horizontal="center" vertical="center" textRotation="90"/>
    </xf>
    <xf numFmtId="0" fontId="2" fillId="0" borderId="8"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3" xfId="0" applyFont="1" applyBorder="1" applyAlignment="1">
      <alignment horizontal="center" vertical="center" wrapText="1"/>
    </xf>
    <xf numFmtId="14" fontId="2" fillId="0" borderId="11" xfId="0" applyNumberFormat="1" applyFont="1" applyBorder="1" applyAlignment="1">
      <alignment horizontal="center" vertical="center" wrapText="1"/>
    </xf>
    <xf numFmtId="14" fontId="2" fillId="0" borderId="37" xfId="0" applyNumberFormat="1" applyFont="1" applyBorder="1" applyAlignment="1">
      <alignment horizontal="center" vertical="center" wrapText="1"/>
    </xf>
    <xf numFmtId="0" fontId="3" fillId="0" borderId="18" xfId="0" applyFont="1" applyBorder="1" applyAlignment="1">
      <alignment horizontal="center" vertical="center"/>
    </xf>
    <xf numFmtId="0" fontId="3" fillId="0" borderId="15" xfId="0" applyFont="1" applyBorder="1" applyAlignment="1">
      <alignment horizontal="center" vertical="center"/>
    </xf>
    <xf numFmtId="0" fontId="3" fillId="0" borderId="10" xfId="0" applyFont="1" applyBorder="1" applyAlignment="1">
      <alignment horizontal="center" vertical="center"/>
    </xf>
    <xf numFmtId="0" fontId="3" fillId="0" borderId="16" xfId="0" applyFont="1" applyBorder="1" applyAlignment="1">
      <alignment horizontal="center" vertical="center"/>
    </xf>
    <xf numFmtId="0" fontId="3" fillId="0" borderId="10"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53" xfId="0" applyFont="1" applyBorder="1" applyAlignment="1">
      <alignment horizontal="center" vertical="center" wrapText="1"/>
    </xf>
    <xf numFmtId="0" fontId="3" fillId="0" borderId="51" xfId="0" applyFont="1" applyBorder="1" applyAlignment="1">
      <alignment horizontal="center" vertical="center" wrapText="1"/>
    </xf>
    <xf numFmtId="0" fontId="3" fillId="0" borderId="52" xfId="0" applyFont="1" applyBorder="1" applyAlignment="1">
      <alignment horizontal="center" vertical="center" wrapText="1"/>
    </xf>
    <xf numFmtId="0" fontId="3" fillId="3" borderId="54" xfId="0" applyFont="1" applyFill="1" applyBorder="1" applyAlignment="1">
      <alignment horizontal="center" vertical="center" wrapText="1"/>
    </xf>
    <xf numFmtId="0" fontId="3" fillId="3" borderId="50" xfId="0" applyFont="1" applyFill="1" applyBorder="1" applyAlignment="1">
      <alignment horizontal="center" vertical="center" wrapText="1"/>
    </xf>
  </cellXfs>
  <cellStyles count="2">
    <cellStyle name="Millares [0]" xfId="1" builtinId="6"/>
    <cellStyle name="Normal" xfId="0" builtinId="0"/>
  </cellStyles>
  <dxfs count="43">
    <dxf>
      <fill>
        <patternFill>
          <bgColor rgb="FFFF0000"/>
        </patternFill>
      </fill>
    </dxf>
    <dxf>
      <fill>
        <patternFill>
          <bgColor rgb="FFFFFF00"/>
        </patternFill>
      </fill>
    </dxf>
    <dxf>
      <fill>
        <patternFill>
          <bgColor rgb="FFFFC000"/>
        </patternFill>
      </fill>
    </dxf>
    <dxf>
      <fill>
        <patternFill>
          <bgColor rgb="FF92D050"/>
        </patternFill>
      </fill>
    </dxf>
    <dxf>
      <fill>
        <patternFill>
          <bgColor rgb="FFFFC000"/>
        </patternFill>
      </fill>
    </dxf>
    <dxf>
      <fill>
        <patternFill>
          <bgColor rgb="FFFFFF00"/>
        </patternFill>
      </fill>
    </dxf>
    <dxf>
      <fill>
        <patternFill>
          <bgColor theme="9" tint="0.39994506668294322"/>
        </patternFill>
      </fill>
    </dxf>
    <dxf>
      <fill>
        <patternFill>
          <bgColor rgb="FF00B050"/>
        </patternFill>
      </fill>
    </dxf>
    <dxf>
      <fill>
        <patternFill>
          <bgColor rgb="FFFF0000"/>
        </patternFill>
      </fill>
    </dxf>
    <dxf>
      <fill>
        <patternFill>
          <bgColor theme="9" tint="0.39994506668294322"/>
        </patternFill>
      </fill>
    </dxf>
    <dxf>
      <fill>
        <patternFill>
          <bgColor rgb="FFFFFF00"/>
        </patternFill>
      </fill>
    </dxf>
    <dxf>
      <fill>
        <patternFill>
          <bgColor rgb="FFFF0000"/>
        </patternFill>
      </fill>
    </dxf>
    <dxf>
      <fill>
        <patternFill>
          <bgColor rgb="FFFFC000"/>
        </patternFill>
      </fill>
    </dxf>
    <dxf>
      <fill>
        <patternFill>
          <bgColor rgb="FF00B05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00B050"/>
        </patternFill>
      </fill>
    </dxf>
    <dxf>
      <fill>
        <patternFill>
          <bgColor rgb="FFFFFF00"/>
        </patternFill>
      </fill>
    </dxf>
    <dxf>
      <fill>
        <patternFill>
          <bgColor rgb="FF92D050"/>
        </patternFill>
      </fill>
    </dxf>
    <dxf>
      <fill>
        <patternFill>
          <bgColor rgb="FFFFC000"/>
        </patternFill>
      </fill>
    </dxf>
    <dxf>
      <fill>
        <patternFill>
          <bgColor rgb="FFFF0000"/>
        </patternFill>
      </fill>
    </dxf>
    <dxf>
      <font>
        <b/>
        <i val="0"/>
        <color auto="1"/>
      </font>
      <fill>
        <patternFill>
          <bgColor theme="9" tint="0.39994506668294322"/>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
      <font>
        <b/>
        <i val="0"/>
        <color auto="1"/>
      </font>
      <fill>
        <patternFill>
          <bgColor rgb="FF00B050"/>
        </patternFill>
      </fill>
    </dxf>
    <dxf>
      <font>
        <b/>
        <i val="0"/>
        <color auto="1"/>
      </font>
      <fill>
        <patternFill>
          <bgColor rgb="FF00B050"/>
        </patternFill>
      </fill>
    </dxf>
    <dxf>
      <font>
        <b/>
        <i val="0"/>
        <color auto="1"/>
      </font>
      <fill>
        <patternFill>
          <bgColor rgb="FFFF0000"/>
        </patternFill>
      </fill>
    </dxf>
    <dxf>
      <font>
        <b/>
        <i val="0"/>
        <color auto="1"/>
      </font>
      <fill>
        <patternFill>
          <bgColor theme="5"/>
        </patternFill>
      </fill>
    </dxf>
    <dxf>
      <font>
        <b/>
        <i val="0"/>
        <color auto="1"/>
      </font>
      <fill>
        <patternFill>
          <bgColor theme="9" tint="0.39994506668294322"/>
        </patternFill>
      </fill>
    </dxf>
    <dxf>
      <font>
        <b/>
        <i val="0"/>
        <color auto="1"/>
      </font>
      <fill>
        <patternFill>
          <bgColor rgb="FFFFFF00"/>
        </patternFill>
      </fill>
    </dxf>
    <dxf>
      <font>
        <b/>
        <i val="0"/>
        <color auto="1"/>
      </font>
      <fill>
        <patternFill>
          <bgColor theme="9" tint="0.39994506668294322"/>
        </patternFill>
      </fill>
    </dxf>
    <dxf>
      <font>
        <b/>
        <i val="0"/>
        <color auto="1"/>
      </font>
      <fill>
        <patternFill>
          <bgColor rgb="FF00B050"/>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
      <font>
        <b/>
        <i val="0"/>
        <color auto="1"/>
      </font>
      <fill>
        <patternFill>
          <bgColor rgb="FF00B050"/>
        </patternFill>
      </fill>
    </dxf>
    <dxf>
      <font>
        <b/>
        <i val="0"/>
        <color auto="1"/>
      </font>
      <fill>
        <patternFill>
          <bgColor rgb="FFFF0000"/>
        </patternFill>
      </fill>
    </dxf>
    <dxf>
      <font>
        <b/>
        <i val="0"/>
        <color auto="1"/>
      </font>
      <fill>
        <patternFill>
          <bgColor theme="5"/>
        </patternFill>
      </fill>
    </dxf>
    <dxf>
      <font>
        <b/>
        <i val="0"/>
        <color auto="1"/>
      </font>
      <fill>
        <patternFill>
          <bgColor rgb="FFFFFF00"/>
        </patternFill>
      </fill>
    </dxf>
    <dxf>
      <font>
        <b/>
        <i val="0"/>
        <color auto="1"/>
      </font>
      <fill>
        <patternFill>
          <bgColor theme="9"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560916</xdr:colOff>
      <xdr:row>0</xdr:row>
      <xdr:rowOff>101599</xdr:rowOff>
    </xdr:from>
    <xdr:to>
      <xdr:col>1</xdr:col>
      <xdr:colOff>1238250</xdr:colOff>
      <xdr:row>7</xdr:row>
      <xdr:rowOff>99975</xdr:rowOff>
    </xdr:to>
    <xdr:pic>
      <xdr:nvPicPr>
        <xdr:cNvPr id="2" name="Imagen 1">
          <a:extLst>
            <a:ext uri="{FF2B5EF4-FFF2-40B4-BE49-F238E27FC236}">
              <a16:creationId xmlns:a16="http://schemas.microsoft.com/office/drawing/2014/main" id="{1BF5B8BD-5FBC-469D-A094-A625C186B6A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46743"/>
        </a:xfrm>
        <a:prstGeom prst="rect">
          <a:avLst/>
        </a:prstGeom>
        <a:noFill/>
        <a:ln>
          <a:noFill/>
        </a:ln>
      </xdr:spPr>
    </xdr:pic>
    <xdr:clientData/>
  </xdr:twoCellAnchor>
  <xdr:twoCellAnchor editAs="oneCell">
    <xdr:from>
      <xdr:col>0</xdr:col>
      <xdr:colOff>560916</xdr:colOff>
      <xdr:row>0</xdr:row>
      <xdr:rowOff>101599</xdr:rowOff>
    </xdr:from>
    <xdr:to>
      <xdr:col>1</xdr:col>
      <xdr:colOff>1238250</xdr:colOff>
      <xdr:row>7</xdr:row>
      <xdr:rowOff>20600</xdr:rowOff>
    </xdr:to>
    <xdr:pic>
      <xdr:nvPicPr>
        <xdr:cNvPr id="3" name="Imagen 2">
          <a:extLst>
            <a:ext uri="{FF2B5EF4-FFF2-40B4-BE49-F238E27FC236}">
              <a16:creationId xmlns:a16="http://schemas.microsoft.com/office/drawing/2014/main" id="{5B57FC69-EF09-49D2-9511-AE25079B1CE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52526"/>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Willington Granados Herrera" id="{07F31E1F-8F0A-4A62-A6EC-40FC7ED9C132}" userId="S::willington.granados@idipron.gov.co::31b240b4-d49a-4bf7-b038-72480c7a6c4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17" dT="2022-04-05T18:52:14.85" personId="{07F31E1F-8F0A-4A62-A6EC-40FC7ED9C132}" id="{A91A0441-F15F-4678-86DF-5687A135329E}">
    <text>revisar de donde sale el dato de muy baja.</text>
  </threadedComment>
  <threadedComment ref="G17" dT="2023-04-28T22:47:53.67" personId="{07F31E1F-8F0A-4A62-A6EC-40FC7ED9C132}" id="{55C8C783-CFE1-41AC-86A0-96CCE41FE497}" parentId="{A91A0441-F15F-4678-86DF-5687A135329E}">
    <text>Se toma como base el numero de actividades del plan de bienestar</text>
  </threadedComment>
  <threadedComment ref="G20" dT="2022-04-05T19:15:11.15" personId="{07F31E1F-8F0A-4A62-A6EC-40FC7ED9C132}" id="{1101AA77-BD34-40EF-8F52-0D4945642E35}">
    <text>Se toma como base los 365 días del año en los que s epuede presentar accidentes de trabajo</text>
  </threadedComment>
  <threadedComment ref="J22" dT="2022-04-05T19:15:40.44" personId="{07F31E1F-8F0A-4A62-A6EC-40FC7ED9C132}" id="{0063627D-E9CE-4A46-878C-BDF1B913B9AF}">
    <text>Se toma como base el pago de una incapacidad por licencia de maternidad</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24"/>
  <sheetViews>
    <sheetView showGridLines="0" tabSelected="1" topLeftCell="AO16" zoomScale="70" zoomScaleNormal="70" zoomScaleSheetLayoutView="90" workbookViewId="0">
      <selection activeCell="AT16" sqref="AT16"/>
    </sheetView>
  </sheetViews>
  <sheetFormatPr defaultColWidth="11.42578125" defaultRowHeight="15.75"/>
  <cols>
    <col min="2" max="2" width="27.140625" customWidth="1"/>
    <col min="3" max="3" width="26" customWidth="1"/>
    <col min="4" max="4" width="19.140625" customWidth="1"/>
    <col min="5" max="5" width="25.42578125" customWidth="1"/>
    <col min="6" max="6" width="25.42578125" hidden="1" customWidth="1"/>
    <col min="7" max="7" width="20.85546875" customWidth="1"/>
    <col min="8" max="8" width="20.140625" customWidth="1"/>
    <col min="9" max="9" width="9.42578125" customWidth="1"/>
    <col min="10" max="10" width="25.42578125" customWidth="1"/>
    <col min="11" max="11" width="32.85546875" customWidth="1"/>
    <col min="12" max="12" width="20.140625" style="1" customWidth="1"/>
    <col min="13" max="13" width="9.42578125" style="1" customWidth="1"/>
    <col min="14" max="14" width="26.85546875" style="1" customWidth="1"/>
    <col min="15" max="15" width="11.28515625" style="1" customWidth="1"/>
    <col min="16" max="16" width="1" style="1" customWidth="1"/>
    <col min="17" max="17" width="5.140625" style="1" customWidth="1"/>
    <col min="18" max="18" width="46.7109375" style="1" customWidth="1"/>
    <col min="19" max="19" width="15.85546875" style="1" hidden="1" customWidth="1"/>
    <col min="20" max="22" width="5.140625" style="1" hidden="1" customWidth="1"/>
    <col min="23" max="24" width="11.42578125" style="1" hidden="1" customWidth="1"/>
    <col min="25" max="25" width="21.5703125" style="1" customWidth="1"/>
    <col min="26" max="27" width="7.28515625" style="1" customWidth="1"/>
    <col min="28" max="28" width="9.42578125" style="1" customWidth="1"/>
    <col min="29" max="29" width="8" style="1" customWidth="1"/>
    <col min="30" max="31" width="7.28515625" style="1" customWidth="1"/>
    <col min="32" max="32" width="9.28515625" style="1" customWidth="1"/>
    <col min="33" max="33" width="8.5703125" style="4" customWidth="1"/>
    <col min="34" max="34" width="1" style="4" customWidth="1"/>
    <col min="35" max="35" width="26.85546875" style="4" customWidth="1"/>
    <col min="36" max="36" width="26.7109375" style="1" customWidth="1"/>
    <col min="37" max="37" width="20.85546875" style="1" customWidth="1"/>
    <col min="38" max="38" width="4" customWidth="1"/>
    <col min="39" max="39" width="18.28515625" customWidth="1"/>
    <col min="40" max="40" width="76.140625" customWidth="1"/>
    <col min="41" max="43" width="45" customWidth="1"/>
    <col min="44" max="44" width="1" customWidth="1"/>
    <col min="45" max="45" width="45" customWidth="1"/>
    <col min="46" max="46" width="117.85546875" style="83" customWidth="1"/>
  </cols>
  <sheetData>
    <row r="1" spans="1:46" ht="15.75" customHeight="1">
      <c r="A1" s="164"/>
      <c r="B1" s="165"/>
      <c r="C1" s="200" t="s">
        <v>0</v>
      </c>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c r="AP1" s="202"/>
      <c r="AQ1" s="164" t="s">
        <v>1</v>
      </c>
      <c r="AR1" s="165"/>
      <c r="AS1" s="163" t="s">
        <v>2</v>
      </c>
      <c r="AT1" s="134"/>
    </row>
    <row r="2" spans="1:46" ht="15.75" customHeight="1" thickBot="1">
      <c r="A2" s="195"/>
      <c r="B2" s="196"/>
      <c r="C2" s="183"/>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c r="AD2" s="184"/>
      <c r="AE2" s="184"/>
      <c r="AF2" s="184"/>
      <c r="AG2" s="184"/>
      <c r="AH2" s="184"/>
      <c r="AI2" s="184"/>
      <c r="AJ2" s="184"/>
      <c r="AK2" s="184"/>
      <c r="AL2" s="184"/>
      <c r="AM2" s="184"/>
      <c r="AN2" s="184"/>
      <c r="AO2" s="184"/>
      <c r="AP2" s="185"/>
      <c r="AQ2" s="166"/>
      <c r="AR2" s="167"/>
      <c r="AS2" s="135"/>
      <c r="AT2" s="136"/>
    </row>
    <row r="3" spans="1:46" ht="15.75" customHeight="1">
      <c r="A3" s="195"/>
      <c r="B3" s="196"/>
      <c r="C3" s="183"/>
      <c r="D3" s="184"/>
      <c r="E3" s="184"/>
      <c r="F3" s="184"/>
      <c r="G3" s="184"/>
      <c r="H3" s="184"/>
      <c r="I3" s="184"/>
      <c r="J3" s="184"/>
      <c r="K3" s="184"/>
      <c r="L3" s="184"/>
      <c r="M3" s="184"/>
      <c r="N3" s="184"/>
      <c r="O3" s="184"/>
      <c r="P3" s="184"/>
      <c r="Q3" s="184"/>
      <c r="R3" s="184"/>
      <c r="S3" s="184"/>
      <c r="T3" s="184"/>
      <c r="U3" s="184"/>
      <c r="V3" s="184"/>
      <c r="W3" s="184"/>
      <c r="X3" s="184"/>
      <c r="Y3" s="184"/>
      <c r="Z3" s="184"/>
      <c r="AA3" s="184"/>
      <c r="AB3" s="184"/>
      <c r="AC3" s="184"/>
      <c r="AD3" s="184"/>
      <c r="AE3" s="184"/>
      <c r="AF3" s="184"/>
      <c r="AG3" s="184"/>
      <c r="AH3" s="184"/>
      <c r="AI3" s="184"/>
      <c r="AJ3" s="184"/>
      <c r="AK3" s="184"/>
      <c r="AL3" s="184"/>
      <c r="AM3" s="184"/>
      <c r="AN3" s="184"/>
      <c r="AO3" s="184"/>
      <c r="AP3" s="185"/>
      <c r="AQ3" s="164" t="s">
        <v>3</v>
      </c>
      <c r="AR3" s="165"/>
      <c r="AS3" s="168" t="s">
        <v>4</v>
      </c>
      <c r="AT3" s="169"/>
    </row>
    <row r="4" spans="1:46" ht="16.5" customHeight="1" thickBot="1">
      <c r="A4" s="195"/>
      <c r="B4" s="196"/>
      <c r="C4" s="186"/>
      <c r="D4" s="187"/>
      <c r="E4" s="187"/>
      <c r="F4" s="187"/>
      <c r="G4" s="187"/>
      <c r="H4" s="187"/>
      <c r="I4" s="187"/>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c r="AP4" s="188"/>
      <c r="AQ4" s="166"/>
      <c r="AR4" s="167"/>
      <c r="AS4" s="170"/>
      <c r="AT4" s="171"/>
    </row>
    <row r="5" spans="1:46" ht="20.45" customHeight="1">
      <c r="A5" s="195"/>
      <c r="B5" s="196"/>
      <c r="C5" s="183" t="s">
        <v>5</v>
      </c>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5"/>
      <c r="AQ5" s="164" t="s">
        <v>6</v>
      </c>
      <c r="AR5" s="165"/>
      <c r="AS5" s="164" t="s">
        <v>7</v>
      </c>
      <c r="AT5" s="165"/>
    </row>
    <row r="6" spans="1:46" ht="15" customHeight="1" thickBot="1">
      <c r="A6" s="195"/>
      <c r="B6" s="196"/>
      <c r="C6" s="183"/>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c r="AP6" s="185"/>
      <c r="AQ6" s="166"/>
      <c r="AR6" s="167"/>
      <c r="AS6" s="166"/>
      <c r="AT6" s="167"/>
    </row>
    <row r="7" spans="1:46" ht="15.75" customHeight="1">
      <c r="A7" s="195"/>
      <c r="B7" s="196"/>
      <c r="C7" s="183"/>
      <c r="D7" s="184"/>
      <c r="E7" s="184"/>
      <c r="F7" s="184"/>
      <c r="G7" s="184"/>
      <c r="H7" s="184"/>
      <c r="I7" s="184"/>
      <c r="J7" s="184"/>
      <c r="K7" s="184"/>
      <c r="L7" s="184"/>
      <c r="M7" s="184"/>
      <c r="N7" s="184"/>
      <c r="O7" s="184"/>
      <c r="P7" s="184"/>
      <c r="Q7" s="184"/>
      <c r="R7" s="184"/>
      <c r="S7" s="184"/>
      <c r="T7" s="184"/>
      <c r="U7" s="184"/>
      <c r="V7" s="184"/>
      <c r="W7" s="184"/>
      <c r="X7" s="184"/>
      <c r="Y7" s="184"/>
      <c r="Z7" s="184"/>
      <c r="AA7" s="184"/>
      <c r="AB7" s="184"/>
      <c r="AC7" s="184"/>
      <c r="AD7" s="184"/>
      <c r="AE7" s="184"/>
      <c r="AF7" s="184"/>
      <c r="AG7" s="184"/>
      <c r="AH7" s="184"/>
      <c r="AI7" s="184"/>
      <c r="AJ7" s="184"/>
      <c r="AK7" s="184"/>
      <c r="AL7" s="184"/>
      <c r="AM7" s="184"/>
      <c r="AN7" s="184"/>
      <c r="AO7" s="184"/>
      <c r="AP7" s="185"/>
      <c r="AQ7" s="164" t="s">
        <v>8</v>
      </c>
      <c r="AR7" s="165"/>
      <c r="AS7" s="133">
        <v>44651</v>
      </c>
      <c r="AT7" s="134"/>
    </row>
    <row r="8" spans="1:46" ht="16.5" customHeight="1" thickBot="1">
      <c r="A8" s="166"/>
      <c r="B8" s="167"/>
      <c r="C8" s="186"/>
      <c r="D8" s="187"/>
      <c r="E8" s="187"/>
      <c r="F8" s="187"/>
      <c r="G8" s="187"/>
      <c r="H8" s="187"/>
      <c r="I8" s="187"/>
      <c r="J8" s="187"/>
      <c r="K8" s="187"/>
      <c r="L8" s="187"/>
      <c r="M8" s="187"/>
      <c r="N8" s="187"/>
      <c r="O8" s="187"/>
      <c r="P8" s="187"/>
      <c r="Q8" s="187"/>
      <c r="R8" s="187"/>
      <c r="S8" s="187"/>
      <c r="T8" s="187"/>
      <c r="U8" s="187"/>
      <c r="V8" s="187"/>
      <c r="W8" s="187"/>
      <c r="X8" s="187"/>
      <c r="Y8" s="187"/>
      <c r="Z8" s="187"/>
      <c r="AA8" s="187"/>
      <c r="AB8" s="187"/>
      <c r="AC8" s="187"/>
      <c r="AD8" s="187"/>
      <c r="AE8" s="187"/>
      <c r="AF8" s="187"/>
      <c r="AG8" s="187"/>
      <c r="AH8" s="187"/>
      <c r="AI8" s="187"/>
      <c r="AJ8" s="187"/>
      <c r="AK8" s="187"/>
      <c r="AL8" s="187"/>
      <c r="AM8" s="187"/>
      <c r="AN8" s="187"/>
      <c r="AO8" s="187"/>
      <c r="AP8" s="188"/>
      <c r="AQ8" s="166"/>
      <c r="AR8" s="167"/>
      <c r="AS8" s="135"/>
      <c r="AT8" s="136"/>
    </row>
    <row r="10" spans="1:46" ht="54" customHeight="1">
      <c r="A10" s="162" t="s">
        <v>9</v>
      </c>
      <c r="B10" s="162"/>
      <c r="C10" s="162"/>
      <c r="D10" s="197" t="s">
        <v>0</v>
      </c>
      <c r="E10" s="198"/>
      <c r="F10" s="198"/>
      <c r="G10" s="198"/>
      <c r="H10" s="198"/>
      <c r="I10" s="198"/>
      <c r="J10" s="198"/>
      <c r="K10" s="198"/>
      <c r="L10" s="198"/>
      <c r="M10" s="199"/>
      <c r="N10" s="26"/>
      <c r="AG10" s="1"/>
      <c r="AH10" s="1"/>
      <c r="AI10" s="1"/>
    </row>
    <row r="11" spans="1:46" s="3" customFormat="1" ht="75" customHeight="1">
      <c r="A11" s="162" t="s">
        <v>10</v>
      </c>
      <c r="B11" s="162"/>
      <c r="C11" s="162"/>
      <c r="D11" s="172" t="s">
        <v>11</v>
      </c>
      <c r="E11" s="173"/>
      <c r="F11" s="173"/>
      <c r="G11" s="173"/>
      <c r="H11" s="173"/>
      <c r="I11" s="173"/>
      <c r="J11" s="173"/>
      <c r="K11" s="173"/>
      <c r="L11" s="173"/>
      <c r="M11" s="174"/>
      <c r="N11" s="27"/>
      <c r="O11" s="2"/>
      <c r="P11" s="2"/>
      <c r="Q11" s="2"/>
      <c r="R11" s="2"/>
      <c r="S11" s="2"/>
      <c r="T11" s="2"/>
      <c r="U11" s="2"/>
      <c r="V11" s="2"/>
      <c r="W11" s="2"/>
      <c r="X11" s="2"/>
      <c r="Y11" s="2"/>
      <c r="Z11" s="2"/>
      <c r="AA11" s="2"/>
      <c r="AB11" s="2"/>
      <c r="AC11" s="2"/>
      <c r="AD11" s="2"/>
      <c r="AE11" s="2"/>
      <c r="AF11" s="2"/>
      <c r="AG11" s="2"/>
      <c r="AH11" s="2"/>
      <c r="AI11" s="2"/>
      <c r="AJ11" s="2"/>
      <c r="AK11" s="2"/>
      <c r="AT11" s="84"/>
    </row>
    <row r="12" spans="1:46" s="3" customFormat="1" ht="75" customHeight="1">
      <c r="A12" s="162" t="s">
        <v>12</v>
      </c>
      <c r="B12" s="162"/>
      <c r="C12" s="162"/>
      <c r="D12" s="172" t="s">
        <v>13</v>
      </c>
      <c r="E12" s="173"/>
      <c r="F12" s="173"/>
      <c r="G12" s="173"/>
      <c r="H12" s="173"/>
      <c r="I12" s="173"/>
      <c r="J12" s="173"/>
      <c r="K12" s="173"/>
      <c r="L12" s="173"/>
      <c r="M12" s="174"/>
      <c r="N12" s="27"/>
      <c r="O12" s="2"/>
      <c r="P12" s="2"/>
      <c r="Q12" s="2"/>
      <c r="R12" s="2"/>
      <c r="S12" s="2"/>
      <c r="T12" s="2"/>
      <c r="U12" s="2"/>
      <c r="V12" s="2"/>
      <c r="W12" s="2"/>
      <c r="X12" s="2"/>
      <c r="Y12" s="2"/>
      <c r="Z12" s="2"/>
      <c r="AA12" s="2"/>
      <c r="AB12" s="2"/>
      <c r="AC12" s="2"/>
      <c r="AD12" s="2"/>
      <c r="AE12" s="2"/>
      <c r="AF12" s="2"/>
      <c r="AG12" s="2"/>
      <c r="AH12" s="2"/>
      <c r="AI12" s="2"/>
      <c r="AJ12" s="2"/>
      <c r="AK12" s="2"/>
      <c r="AT12" s="84"/>
    </row>
    <row r="13" spans="1:46" s="3" customFormat="1" ht="24.75" customHeight="1">
      <c r="A13" s="6"/>
      <c r="B13" s="6"/>
      <c r="C13" s="6"/>
      <c r="D13" s="6"/>
      <c r="E13" s="6"/>
      <c r="F13" s="6"/>
      <c r="G13" s="6"/>
      <c r="H13" s="6"/>
      <c r="I13" s="6"/>
      <c r="J13" s="6"/>
      <c r="K13" s="6"/>
      <c r="L13" s="6"/>
      <c r="M13" s="6"/>
      <c r="N13" s="6"/>
      <c r="O13" s="2"/>
      <c r="P13" s="2"/>
      <c r="Q13" s="2"/>
      <c r="R13" s="2"/>
      <c r="S13" s="2"/>
      <c r="T13" s="2"/>
      <c r="U13" s="2"/>
      <c r="V13" s="2"/>
      <c r="W13" s="2"/>
      <c r="X13" s="2"/>
      <c r="Y13" s="2"/>
      <c r="Z13" s="2"/>
      <c r="AA13" s="2"/>
      <c r="AB13" s="2"/>
      <c r="AC13" s="2"/>
      <c r="AD13" s="2"/>
      <c r="AE13" s="2"/>
      <c r="AF13" s="2"/>
      <c r="AG13" s="2"/>
      <c r="AH13" s="2"/>
      <c r="AI13" s="2"/>
      <c r="AJ13" s="2"/>
      <c r="AK13" s="2"/>
      <c r="AT13" s="84"/>
    </row>
    <row r="14" spans="1:46" s="3" customFormat="1" ht="24.75" customHeight="1">
      <c r="A14" s="175" t="s">
        <v>14</v>
      </c>
      <c r="B14" s="176"/>
      <c r="C14" s="176"/>
      <c r="D14" s="176"/>
      <c r="E14" s="176"/>
      <c r="F14" s="176"/>
      <c r="G14" s="176"/>
      <c r="H14" s="176"/>
      <c r="I14" s="176"/>
      <c r="J14" s="176"/>
      <c r="K14" s="176"/>
      <c r="L14" s="176"/>
      <c r="M14" s="176"/>
      <c r="N14" s="177"/>
      <c r="O14" s="178"/>
      <c r="P14" s="2"/>
      <c r="Q14" s="189" t="s">
        <v>15</v>
      </c>
      <c r="R14" s="190"/>
      <c r="S14" s="190"/>
      <c r="T14" s="191"/>
      <c r="U14" s="191"/>
      <c r="V14" s="191"/>
      <c r="W14" s="191"/>
      <c r="X14" s="191"/>
      <c r="Y14" s="191"/>
      <c r="Z14" s="190"/>
      <c r="AA14" s="190"/>
      <c r="AB14" s="190"/>
      <c r="AC14" s="190"/>
      <c r="AD14" s="190"/>
      <c r="AE14" s="190"/>
      <c r="AF14" s="190"/>
      <c r="AG14" s="192"/>
      <c r="AH14" s="2"/>
      <c r="AI14" s="137" t="s">
        <v>16</v>
      </c>
      <c r="AJ14" s="203"/>
      <c r="AK14" s="138"/>
      <c r="AM14" s="137" t="s">
        <v>17</v>
      </c>
      <c r="AN14" s="203"/>
      <c r="AO14" s="203"/>
      <c r="AP14" s="203"/>
      <c r="AQ14" s="203"/>
      <c r="AR14" s="35"/>
      <c r="AS14" s="137" t="s">
        <v>18</v>
      </c>
      <c r="AT14" s="138"/>
    </row>
    <row r="15" spans="1:46">
      <c r="A15" s="179"/>
      <c r="B15" s="180"/>
      <c r="C15" s="180"/>
      <c r="D15" s="180"/>
      <c r="E15" s="180"/>
      <c r="F15" s="180"/>
      <c r="G15" s="180"/>
      <c r="H15" s="180"/>
      <c r="I15" s="180"/>
      <c r="J15" s="180"/>
      <c r="K15" s="180"/>
      <c r="L15" s="180"/>
      <c r="M15" s="180"/>
      <c r="N15" s="181"/>
      <c r="O15" s="182"/>
      <c r="P15" s="2"/>
      <c r="Q15" s="28"/>
      <c r="R15" s="29"/>
      <c r="S15" s="29"/>
      <c r="T15" s="209" t="s">
        <v>19</v>
      </c>
      <c r="U15" s="209"/>
      <c r="V15" s="209"/>
      <c r="W15" s="209"/>
      <c r="X15" s="209"/>
      <c r="Y15" s="209"/>
      <c r="Z15" s="193"/>
      <c r="AA15" s="193"/>
      <c r="AB15" s="193"/>
      <c r="AC15" s="193"/>
      <c r="AD15" s="193"/>
      <c r="AE15" s="193"/>
      <c r="AF15" s="193"/>
      <c r="AG15" s="194"/>
      <c r="AH15" s="2"/>
      <c r="AI15" s="139"/>
      <c r="AJ15" s="204"/>
      <c r="AK15" s="140"/>
      <c r="AM15" s="139"/>
      <c r="AN15" s="204"/>
      <c r="AO15" s="204"/>
      <c r="AP15" s="204"/>
      <c r="AQ15" s="204"/>
      <c r="AR15" s="35"/>
      <c r="AS15" s="139"/>
      <c r="AT15" s="140"/>
    </row>
    <row r="16" spans="1:46" s="5" customFormat="1" ht="170.25" customHeight="1">
      <c r="A16" s="9" t="s">
        <v>20</v>
      </c>
      <c r="B16" s="10" t="s">
        <v>21</v>
      </c>
      <c r="C16" s="11" t="s">
        <v>22</v>
      </c>
      <c r="D16" s="11" t="s">
        <v>23</v>
      </c>
      <c r="E16" s="12" t="s">
        <v>24</v>
      </c>
      <c r="F16" s="21" t="s">
        <v>25</v>
      </c>
      <c r="G16" s="38" t="s">
        <v>26</v>
      </c>
      <c r="H16" s="12" t="s">
        <v>27</v>
      </c>
      <c r="I16" s="11" t="s">
        <v>28</v>
      </c>
      <c r="J16" s="11" t="s">
        <v>29</v>
      </c>
      <c r="K16" s="12" t="s">
        <v>30</v>
      </c>
      <c r="L16" s="12" t="s">
        <v>31</v>
      </c>
      <c r="M16" s="11" t="s">
        <v>28</v>
      </c>
      <c r="N16" s="11" t="s">
        <v>32</v>
      </c>
      <c r="O16" s="13" t="s">
        <v>33</v>
      </c>
      <c r="P16" s="2"/>
      <c r="Q16" s="14" t="s">
        <v>34</v>
      </c>
      <c r="R16" s="15" t="s">
        <v>35</v>
      </c>
      <c r="S16" s="31" t="s">
        <v>36</v>
      </c>
      <c r="T16" s="16" t="s">
        <v>37</v>
      </c>
      <c r="U16" s="16" t="s">
        <v>38</v>
      </c>
      <c r="V16" s="16" t="s">
        <v>39</v>
      </c>
      <c r="W16" s="16" t="s">
        <v>40</v>
      </c>
      <c r="X16" s="16" t="s">
        <v>41</v>
      </c>
      <c r="Y16" s="16" t="s">
        <v>42</v>
      </c>
      <c r="Z16" s="17" t="s">
        <v>43</v>
      </c>
      <c r="AA16" s="17" t="s">
        <v>44</v>
      </c>
      <c r="AB16" s="17" t="s">
        <v>28</v>
      </c>
      <c r="AC16" s="17" t="s">
        <v>45</v>
      </c>
      <c r="AD16" s="17" t="s">
        <v>28</v>
      </c>
      <c r="AE16" s="17" t="s">
        <v>32</v>
      </c>
      <c r="AF16" s="17" t="s">
        <v>46</v>
      </c>
      <c r="AG16" s="13" t="s">
        <v>47</v>
      </c>
      <c r="AH16" s="2"/>
      <c r="AI16" s="18" t="s">
        <v>48</v>
      </c>
      <c r="AJ16" s="15" t="s">
        <v>49</v>
      </c>
      <c r="AK16" s="34" t="s">
        <v>50</v>
      </c>
      <c r="AM16" s="37" t="s">
        <v>51</v>
      </c>
      <c r="AN16" s="37" t="s">
        <v>52</v>
      </c>
      <c r="AO16" s="37" t="s">
        <v>53</v>
      </c>
      <c r="AP16" s="37" t="s">
        <v>54</v>
      </c>
      <c r="AQ16" s="37" t="s">
        <v>55</v>
      </c>
      <c r="AR16" s="36"/>
      <c r="AS16" s="37" t="s">
        <v>56</v>
      </c>
      <c r="AT16" s="88" t="s">
        <v>57</v>
      </c>
    </row>
    <row r="17" spans="1:46" ht="346.5" customHeight="1">
      <c r="A17" s="141">
        <v>1</v>
      </c>
      <c r="B17" s="144" t="s">
        <v>58</v>
      </c>
      <c r="C17" s="147" t="s">
        <v>59</v>
      </c>
      <c r="D17" s="147" t="s">
        <v>60</v>
      </c>
      <c r="E17" s="147" t="s">
        <v>61</v>
      </c>
      <c r="F17" s="58"/>
      <c r="G17" s="144">
        <v>29</v>
      </c>
      <c r="H17" s="150" t="str">
        <f>IF(G17&lt;=0,"",IF(G17&lt;=2,"Muy Baja",IF(G17&lt;=24,"Baja",IF(G17&lt;=500,"Media",IF(G17&lt;=5000,"Alta","Muy Alta")))))</f>
        <v>Media</v>
      </c>
      <c r="I17" s="153">
        <f>IF(H17="","",IF(H17="Muy Baja",0.2,IF(H17="Baja",0.4,IF(H17="Media",0.6,IF(H17="Alta",0.8,IF(H17="Muy Alta",1,))))))</f>
        <v>0.6</v>
      </c>
      <c r="J17" s="156" t="s">
        <v>62</v>
      </c>
      <c r="K17" s="159" t="str">
        <f>+J17</f>
        <v>El riesgo afecta la imagen de algún área de la organización.</v>
      </c>
      <c r="L17" s="150" t="str">
        <f>+VLOOKUP(K17,Datos!$O$4:$P$15,2,FALSE)</f>
        <v>Leve</v>
      </c>
      <c r="M17" s="153">
        <f>IF(L17="","",IF(L17="Leve",0.2,IF(L17="Menor",0.4,IF(L17="Moderado",0.6,IF(L17="Mayor",0.8,IF(L17="Catastrófico",1,))))))</f>
        <v>0.2</v>
      </c>
      <c r="N17" s="153" t="str">
        <f>+CONCATENATE(H17, " - ", L17)</f>
        <v>Media - Leve</v>
      </c>
      <c r="O17" s="210" t="str">
        <f>+VLOOKUP(N17,Datos!$J$4:$K$28,2,)</f>
        <v>MODERADO</v>
      </c>
      <c r="P17" s="2"/>
      <c r="Q17" s="64">
        <v>1</v>
      </c>
      <c r="R17" s="65" t="s">
        <v>63</v>
      </c>
      <c r="S17" s="66" t="str">
        <f t="shared" ref="S17:S19" si="0">IF(OR(T17="Preventivo",T17="Detectivo"),"Probabilidad",IF(T17="Correctivo","Impacto",""))</f>
        <v>Probabilidad</v>
      </c>
      <c r="T17" s="67" t="s">
        <v>64</v>
      </c>
      <c r="U17" s="67" t="s">
        <v>65</v>
      </c>
      <c r="V17" s="68" t="str">
        <f t="shared" ref="V17:V19" si="1">IF(AND(T17="Preventivo",U17="Automático"),"50%",IF(AND(T17="Preventivo",U17="Manual"),"40%",IF(AND(T17="Detectivo",U17="Automático"),"40%",IF(AND(T17="Detectivo",U17="Manual"),"30%",IF(AND(T17="Correctivo",U17="Automático"),"35%",IF(AND(T17="Correctivo",U17="Manual"),"25%",""))))))</f>
        <v>40%</v>
      </c>
      <c r="W17" s="69" t="s">
        <v>66</v>
      </c>
      <c r="X17" s="67" t="s">
        <v>67</v>
      </c>
      <c r="Y17" s="69" t="s">
        <v>68</v>
      </c>
      <c r="Z17" s="70">
        <f>IFERROR(IF(S17="Probabilidad",(I17-(+I17*V17)),IF(S17="Impacto",I17,"")),"")</f>
        <v>0.36</v>
      </c>
      <c r="AA17" s="71" t="str">
        <f t="shared" ref="AA17" si="2">IFERROR(IF(Z17="","",IF(Z17&lt;=0.2,"Muy Baja",IF(Z17&lt;=0.4,"Baja",IF(Z17&lt;=0.6,"Media",IF(Z17&lt;=0.8,"Alta","Muy Alta"))))),"")</f>
        <v>Baja</v>
      </c>
      <c r="AB17" s="72">
        <f t="shared" ref="AB17" si="3">+Z17</f>
        <v>0.36</v>
      </c>
      <c r="AC17" s="73" t="str">
        <f t="shared" ref="AC17" si="4">IFERROR(IF(AD17="","",IF(AD17&lt;=0.2,"Leve",IF(AD17&lt;=0.4,"Menor",IF(AD17&lt;=0.6,"Moderado",IF(AD17&lt;=0.8,"Mayor","Catastrófico"))))),"")</f>
        <v>Leve</v>
      </c>
      <c r="AD17" s="70">
        <f>IFERROR(IF(S17="Impacto",(M17-(+M17*V17)),IF(S17="Probabilidad",M17,"")),"")</f>
        <v>0.2</v>
      </c>
      <c r="AE17" s="74" t="str">
        <f>+CONCATENATE(AA17, " - ", AC17)</f>
        <v>Baja - Leve</v>
      </c>
      <c r="AF17" s="75" t="str">
        <f>+VLOOKUP(AE17,Datos!$J$4:$K$28,2,)</f>
        <v>BAJO</v>
      </c>
      <c r="AG17" s="213" t="s">
        <v>69</v>
      </c>
      <c r="AH17" s="2"/>
      <c r="AI17" s="76"/>
      <c r="AJ17" s="77"/>
      <c r="AK17" s="78"/>
      <c r="AM17" s="106">
        <v>45777</v>
      </c>
      <c r="AN17" s="123" t="s">
        <v>70</v>
      </c>
      <c r="AO17" s="110" t="s">
        <v>71</v>
      </c>
      <c r="AP17" s="111" t="s">
        <v>72</v>
      </c>
      <c r="AQ17" s="112"/>
      <c r="AR17" s="113"/>
      <c r="AS17" s="131" t="s">
        <v>73</v>
      </c>
      <c r="AT17" s="117" t="s">
        <v>74</v>
      </c>
    </row>
    <row r="18" spans="1:46" ht="408.75" customHeight="1">
      <c r="A18" s="142"/>
      <c r="B18" s="145"/>
      <c r="C18" s="148"/>
      <c r="D18" s="148"/>
      <c r="E18" s="148"/>
      <c r="F18" s="89"/>
      <c r="G18" s="145"/>
      <c r="H18" s="151"/>
      <c r="I18" s="154"/>
      <c r="J18" s="157"/>
      <c r="K18" s="160"/>
      <c r="L18" s="151"/>
      <c r="M18" s="154"/>
      <c r="N18" s="154"/>
      <c r="O18" s="211"/>
      <c r="P18" s="2"/>
      <c r="Q18" s="90">
        <v>2</v>
      </c>
      <c r="R18" s="65" t="s">
        <v>75</v>
      </c>
      <c r="S18" s="66" t="str">
        <f t="shared" si="0"/>
        <v>Probabilidad</v>
      </c>
      <c r="T18" s="91" t="s">
        <v>76</v>
      </c>
      <c r="U18" s="91" t="s">
        <v>65</v>
      </c>
      <c r="V18" s="68" t="str">
        <f t="shared" si="1"/>
        <v>30%</v>
      </c>
      <c r="W18" s="69" t="s">
        <v>66</v>
      </c>
      <c r="X18" s="91" t="s">
        <v>77</v>
      </c>
      <c r="Y18" s="92" t="s">
        <v>78</v>
      </c>
      <c r="Z18" s="99">
        <f>IFERROR(IF(AND(S18="Probabilidad",S18="Probabilidad"),(AB17-(+AB17*V18)),IF(S18="Probabilidad",(I17-(+I17*V18)),IF(S18="Impacto",AB17,""))),"")</f>
        <v>0.252</v>
      </c>
      <c r="AA18" s="94" t="str">
        <f t="shared" ref="AA18:AA19" si="5">IFERROR(IF(Z18="","",IF(Z18&lt;=0.2,"Muy Baja",IF(Z18&lt;=0.4,"Baja",IF(Z18&lt;=0.6,"Media",IF(Z18&lt;=0.8,"Alta","Muy Alta"))))),"")</f>
        <v>Baja</v>
      </c>
      <c r="AB18" s="100">
        <f t="shared" ref="AB18:AB19" si="6">+Z18</f>
        <v>0.252</v>
      </c>
      <c r="AC18" s="95" t="str">
        <f t="shared" ref="AC18:AC19" si="7">IFERROR(IF(AD18="","",IF(AD18&lt;=0.2,"Leve",IF(AD18&lt;=0.4,"Menor",IF(AD18&lt;=0.6,"Moderado",IF(AD18&lt;=0.8,"Mayor","Catastrófico"))))),"")</f>
        <v>Leve</v>
      </c>
      <c r="AD18" s="99">
        <f>IFERROR(IF(AND(S17="Impacto",S17="Impacto"),(AD17-(+AD17*V18)),IF(S18="Impacto",(#REF!-(+#REF!*V18)),IF(S18="Probabilidad",AD17,""))),"")</f>
        <v>0.2</v>
      </c>
      <c r="AE18" s="101" t="str">
        <f t="shared" ref="AE18:AE19" si="8">+CONCATENATE(AA18, " - ", AC18)</f>
        <v>Baja - Leve</v>
      </c>
      <c r="AF18" s="96" t="str">
        <f>+VLOOKUP(AE18,Datos!$J$4:$K$28,2,)</f>
        <v>BAJO</v>
      </c>
      <c r="AG18" s="214"/>
      <c r="AH18" s="2"/>
      <c r="AI18" s="85"/>
      <c r="AJ18" s="86"/>
      <c r="AK18" s="87"/>
      <c r="AM18" s="106">
        <v>45777</v>
      </c>
      <c r="AN18" s="107" t="s">
        <v>79</v>
      </c>
      <c r="AO18" s="110" t="s">
        <v>71</v>
      </c>
      <c r="AP18" s="111"/>
      <c r="AQ18" s="112"/>
      <c r="AR18" s="35"/>
      <c r="AS18" s="131" t="s">
        <v>80</v>
      </c>
      <c r="AT18" s="118" t="s">
        <v>81</v>
      </c>
    </row>
    <row r="19" spans="1:46" ht="409.5" customHeight="1">
      <c r="A19" s="143"/>
      <c r="B19" s="146"/>
      <c r="C19" s="149"/>
      <c r="D19" s="149"/>
      <c r="E19" s="148"/>
      <c r="F19" s="89"/>
      <c r="G19" s="146"/>
      <c r="H19" s="152"/>
      <c r="I19" s="155"/>
      <c r="J19" s="158"/>
      <c r="K19" s="161"/>
      <c r="L19" s="152"/>
      <c r="M19" s="155"/>
      <c r="N19" s="155"/>
      <c r="O19" s="212"/>
      <c r="P19" s="2"/>
      <c r="Q19" s="90">
        <v>3</v>
      </c>
      <c r="R19" s="65" t="s">
        <v>82</v>
      </c>
      <c r="S19" s="66" t="str">
        <f t="shared" si="0"/>
        <v>Impacto</v>
      </c>
      <c r="T19" s="91" t="s">
        <v>83</v>
      </c>
      <c r="U19" s="91" t="s">
        <v>65</v>
      </c>
      <c r="V19" s="68" t="str">
        <f t="shared" si="1"/>
        <v>25%</v>
      </c>
      <c r="W19" s="92" t="s">
        <v>84</v>
      </c>
      <c r="X19" s="92" t="s">
        <v>85</v>
      </c>
      <c r="Y19" s="91" t="s">
        <v>86</v>
      </c>
      <c r="Z19" s="102">
        <f>IFERROR(IF(AND(S19="Probabilidad",S19="Probabilidad"),(AB18-(+AB18*V19)),IF(S19="Probabilidad",(I16-(+I16*V19)),IF(S19="Impacto",AB18,""))),"")</f>
        <v>0.252</v>
      </c>
      <c r="AA19" s="97" t="str">
        <f t="shared" si="5"/>
        <v>Baja</v>
      </c>
      <c r="AB19" s="102">
        <f t="shared" si="6"/>
        <v>0.252</v>
      </c>
      <c r="AC19" s="98" t="str">
        <f t="shared" si="7"/>
        <v>Leve</v>
      </c>
      <c r="AD19" s="102">
        <f>IFERROR(IF(AND(S19="Impacto",S19="Impacto"),(AD18-(+AD18*V19)),IF(S19="Impacto",(M17-(+M17*V19)),IF(S19="Probabilidad",AD18,""))),"")</f>
        <v>0.15000000000000002</v>
      </c>
      <c r="AE19" s="103" t="str">
        <f t="shared" si="8"/>
        <v>Baja - Leve</v>
      </c>
      <c r="AF19" s="93" t="str">
        <f>+VLOOKUP(AE19,Datos!$J$4:$K$28,2,)</f>
        <v>BAJO</v>
      </c>
      <c r="AG19" s="215"/>
      <c r="AH19" s="2"/>
      <c r="AI19" s="85"/>
      <c r="AJ19" s="86"/>
      <c r="AK19" s="87"/>
      <c r="AM19" s="106">
        <v>45777</v>
      </c>
      <c r="AN19" s="107" t="s">
        <v>79</v>
      </c>
      <c r="AO19" s="128" t="s">
        <v>71</v>
      </c>
      <c r="AP19" s="111"/>
      <c r="AQ19" s="112"/>
      <c r="AR19" s="35"/>
      <c r="AS19" s="116" t="s">
        <v>87</v>
      </c>
      <c r="AT19" s="119" t="s">
        <v>88</v>
      </c>
    </row>
    <row r="20" spans="1:46" ht="358.5" customHeight="1">
      <c r="A20" s="226">
        <v>2</v>
      </c>
      <c r="B20" s="228" t="s">
        <v>89</v>
      </c>
      <c r="C20" s="230" t="s">
        <v>90</v>
      </c>
      <c r="D20" s="232" t="s">
        <v>91</v>
      </c>
      <c r="E20" s="234" t="s">
        <v>92</v>
      </c>
      <c r="F20" s="236"/>
      <c r="G20" s="228">
        <v>365</v>
      </c>
      <c r="H20" s="205" t="str">
        <f>IF(G20&lt;=0,"",IF(G20&lt;=2,"Muy Baja",IF(G20&lt;=24,"Baja",IF(G20&lt;=500,"Media",IF(G20&lt;=5000,"Alta","Muy Alta")))))</f>
        <v>Media</v>
      </c>
      <c r="I20" s="207">
        <f>IF(H20="","",IF(H20="Muy Baja",0.2,IF(H20="Baja",0.4,IF(H20="Media",0.6,IF(H20="Alta",0.8,IF(H20="Muy Alta",1,))))))</f>
        <v>0.6</v>
      </c>
      <c r="J20" s="156" t="s">
        <v>93</v>
      </c>
      <c r="K20" s="159" t="str">
        <f>+J20</f>
        <v>Afectación Menor a 700 SMLMV</v>
      </c>
      <c r="L20" s="205" t="str">
        <f>+VLOOKUP(K20,Datos!$O$4:$P$15,2,FALSE)</f>
        <v>Leve</v>
      </c>
      <c r="M20" s="207">
        <f>IF(L20="","",IF(L20="Leve",0.2,IF(L20="Menor",0.4,IF(L20="Moderado",0.6,IF(L20="Mayor",0.8,IF(L20="Catastrófico",1,))))))</f>
        <v>0.2</v>
      </c>
      <c r="N20" s="153" t="str">
        <f>+CONCATENATE(H20, " - ", L20)</f>
        <v>Media - Leve</v>
      </c>
      <c r="O20" s="210" t="str">
        <f>+VLOOKUP(N20,Datos!$J$4:$K$28,2,)</f>
        <v>MODERADO</v>
      </c>
      <c r="P20" s="2"/>
      <c r="Q20" s="7">
        <v>1</v>
      </c>
      <c r="R20" s="30" t="s">
        <v>94</v>
      </c>
      <c r="S20" s="39" t="str">
        <f t="shared" ref="S20:S22" si="9">IF(OR(T20="Preventivo",T20="Detectivo"),"Probabilidad",IF(T20="Correctivo","Impacto",""))</f>
        <v>Probabilidad</v>
      </c>
      <c r="T20" s="32" t="s">
        <v>76</v>
      </c>
      <c r="U20" s="32" t="s">
        <v>65</v>
      </c>
      <c r="V20" s="41" t="str">
        <f t="shared" ref="V20:V22" si="10">IF(AND(T20="Preventivo",U20="Automático"),"50%",IF(AND(T20="Preventivo",U20="Manual"),"40%",IF(AND(T20="Detectivo",U20="Automático"),"40%",IF(AND(T20="Detectivo",U20="Manual"),"30%",IF(AND(T20="Correctivo",U20="Automático"),"35%",IF(AND(T20="Correctivo",U20="Manual"),"25%",""))))))</f>
        <v>30%</v>
      </c>
      <c r="W20" s="105" t="s">
        <v>95</v>
      </c>
      <c r="X20" s="33" t="s">
        <v>96</v>
      </c>
      <c r="Y20" s="33" t="s">
        <v>97</v>
      </c>
      <c r="Z20" s="43">
        <f>IFERROR(IF(S20="Probabilidad",(I20-(+I20*V20)),IF(S20="Impacto",I20,"")),"")</f>
        <v>0.42</v>
      </c>
      <c r="AA20" s="44" t="str">
        <f t="shared" ref="AA20:AA22" si="11">IFERROR(IF(Z20="","",IF(Z20&lt;=0.2,"Muy Baja",IF(Z20&lt;=0.4,"Baja",IF(Z20&lt;=0.6,"Media",IF(Z20&lt;=0.8,"Alta","Muy Alta"))))),"")</f>
        <v>Media</v>
      </c>
      <c r="AB20" s="45">
        <f t="shared" ref="AB20:AB22" si="12">+Z20</f>
        <v>0.42</v>
      </c>
      <c r="AC20" s="46" t="str">
        <f t="shared" ref="AC20:AC22" si="13">IFERROR(IF(AD20="","",IF(AD20&lt;=0.2,"Leve",IF(AD20&lt;=0.4,"Menor",IF(AD20&lt;=0.6,"Moderado",IF(AD20&lt;=0.8,"Mayor","Catastrófico"))))),"")</f>
        <v>Leve</v>
      </c>
      <c r="AD20" s="43">
        <f>IFERROR(IF(S20="Impacto",(M20-(+M20*V20)),IF(S20="Probabilidad",M20,"")),"")</f>
        <v>0.2</v>
      </c>
      <c r="AE20" s="47" t="str">
        <f>+CONCATENATE(AA20, " - ", AC20)</f>
        <v>Media - Leve</v>
      </c>
      <c r="AF20" s="53" t="str">
        <f>+VLOOKUP(AE20,Datos!$J$4:$K$28,2,)</f>
        <v>MODERADO</v>
      </c>
      <c r="AG20" s="218" t="s">
        <v>69</v>
      </c>
      <c r="AH20" s="108"/>
      <c r="AI20" s="220" t="s">
        <v>98</v>
      </c>
      <c r="AJ20" s="222" t="s">
        <v>99</v>
      </c>
      <c r="AK20" s="224" t="s">
        <v>100</v>
      </c>
      <c r="AM20" s="216">
        <v>45777</v>
      </c>
      <c r="AN20" s="124" t="s">
        <v>101</v>
      </c>
      <c r="AO20" s="132" t="s">
        <v>102</v>
      </c>
      <c r="AP20" s="110" t="s">
        <v>72</v>
      </c>
      <c r="AQ20" s="126" t="s">
        <v>103</v>
      </c>
      <c r="AR20" s="35"/>
      <c r="AS20" s="114" t="s">
        <v>104</v>
      </c>
      <c r="AT20" s="120" t="s">
        <v>105</v>
      </c>
    </row>
    <row r="21" spans="1:46" ht="271.5" customHeight="1">
      <c r="A21" s="227"/>
      <c r="B21" s="229"/>
      <c r="C21" s="231"/>
      <c r="D21" s="233"/>
      <c r="E21" s="235"/>
      <c r="F21" s="237"/>
      <c r="G21" s="229"/>
      <c r="H21" s="206"/>
      <c r="I21" s="208"/>
      <c r="J21" s="158"/>
      <c r="K21" s="161"/>
      <c r="L21" s="206"/>
      <c r="M21" s="208"/>
      <c r="N21" s="155"/>
      <c r="O21" s="212"/>
      <c r="P21" s="2"/>
      <c r="Q21" s="8">
        <v>2</v>
      </c>
      <c r="R21" s="81" t="s">
        <v>106</v>
      </c>
      <c r="S21" s="40" t="str">
        <f t="shared" si="9"/>
        <v>Probabilidad</v>
      </c>
      <c r="T21" s="19" t="s">
        <v>64</v>
      </c>
      <c r="U21" s="19" t="s">
        <v>65</v>
      </c>
      <c r="V21" s="42" t="str">
        <f t="shared" si="10"/>
        <v>40%</v>
      </c>
      <c r="W21" s="20" t="s">
        <v>107</v>
      </c>
      <c r="X21" s="20" t="s">
        <v>108</v>
      </c>
      <c r="Y21" s="20" t="s">
        <v>109</v>
      </c>
      <c r="Z21" s="48">
        <f>IFERROR(IF(AND(S20="Probabilidad",S21="Probabilidad"),(AB20-(+AB20*V21)),IF(S21="Probabilidad",(I20-(+I20*V21)),IF(S21="Impacto",AB20,""))),"")</f>
        <v>0.252</v>
      </c>
      <c r="AA21" s="49" t="str">
        <f t="shared" si="11"/>
        <v>Baja</v>
      </c>
      <c r="AB21" s="50">
        <f t="shared" si="12"/>
        <v>0.252</v>
      </c>
      <c r="AC21" s="51" t="str">
        <f t="shared" si="13"/>
        <v>Leve</v>
      </c>
      <c r="AD21" s="48">
        <f>IFERROR(IF(AND(S20="Impacto",S20="Impacto"),(AD20-(+AD20*V21)),IF(S21="Impacto",(M20-(+M20*V21)),IF(S21="Probabilidad",AD20,""))),"")</f>
        <v>0.2</v>
      </c>
      <c r="AE21" s="52" t="str">
        <f t="shared" ref="AE21" si="14">+CONCATENATE(AA21, " - ", AC21)</f>
        <v>Baja - Leve</v>
      </c>
      <c r="AF21" s="54" t="str">
        <f>+VLOOKUP(AE21,Datos!$J$4:$K$28,2,)</f>
        <v>BAJO</v>
      </c>
      <c r="AG21" s="219"/>
      <c r="AH21" s="108"/>
      <c r="AI21" s="221"/>
      <c r="AJ21" s="223"/>
      <c r="AK21" s="225"/>
      <c r="AM21" s="217"/>
      <c r="AN21" s="130" t="s">
        <v>110</v>
      </c>
      <c r="AO21" s="128" t="s">
        <v>71</v>
      </c>
      <c r="AP21" s="111" t="s">
        <v>72</v>
      </c>
      <c r="AQ21" s="125"/>
      <c r="AR21" s="35"/>
      <c r="AS21" s="114" t="s">
        <v>111</v>
      </c>
      <c r="AT21" s="121" t="s">
        <v>112</v>
      </c>
    </row>
    <row r="22" spans="1:46" ht="408.75" customHeight="1">
      <c r="A22" s="55">
        <v>3</v>
      </c>
      <c r="B22" s="56" t="s">
        <v>89</v>
      </c>
      <c r="C22" s="57" t="s">
        <v>113</v>
      </c>
      <c r="D22" s="57" t="s">
        <v>114</v>
      </c>
      <c r="E22" s="104" t="s">
        <v>115</v>
      </c>
      <c r="F22" s="58"/>
      <c r="G22" s="80">
        <v>106</v>
      </c>
      <c r="H22" s="59" t="str">
        <f>IF(G22&lt;=0,"",IF(G22&lt;=2,"Muy Baja",IF(G22&lt;=24,"Baja",IF(G22&lt;=500,"Media",IF(G22&lt;=5000,"Alta","Muy Alta")))))</f>
        <v>Media</v>
      </c>
      <c r="I22" s="60">
        <f>IF(H22="","",IF(H22="Muy Baja",0.2,IF(H22="Baja",0.4,IF(H22="Media",0.6,IF(H22="Alta",0.8,IF(H22="Muy Alta",1,))))))</f>
        <v>0.6</v>
      </c>
      <c r="J22" s="61" t="s">
        <v>93</v>
      </c>
      <c r="K22" s="62" t="str">
        <f>+J22</f>
        <v>Afectación Menor a 700 SMLMV</v>
      </c>
      <c r="L22" s="59" t="str">
        <f>+VLOOKUP(K22,Datos!$O$4:$P$15,2,FALSE)</f>
        <v>Leve</v>
      </c>
      <c r="M22" s="60">
        <f>IF(L22="","",IF(L22="Leve",0.2,IF(L22="Menor",0.4,IF(L22="Moderado",0.6,IF(L22="Mayor",0.8,IF(L22="Catastrófico",1,))))))</f>
        <v>0.2</v>
      </c>
      <c r="N22" s="60" t="str">
        <f>+CONCATENATE(H22, " - ", L22)</f>
        <v>Media - Leve</v>
      </c>
      <c r="O22" s="63" t="str">
        <f>+VLOOKUP(N22,Datos!$J$4:$K$28,2,)</f>
        <v>MODERADO</v>
      </c>
      <c r="P22" s="2"/>
      <c r="Q22" s="64">
        <v>1</v>
      </c>
      <c r="R22" s="65" t="s">
        <v>116</v>
      </c>
      <c r="S22" s="66" t="str">
        <f t="shared" si="9"/>
        <v>Probabilidad</v>
      </c>
      <c r="T22" s="67" t="s">
        <v>64</v>
      </c>
      <c r="U22" s="67" t="s">
        <v>65</v>
      </c>
      <c r="V22" s="68" t="str">
        <f t="shared" si="10"/>
        <v>40%</v>
      </c>
      <c r="W22" s="69" t="s">
        <v>117</v>
      </c>
      <c r="X22" s="69" t="s">
        <v>118</v>
      </c>
      <c r="Y22" s="69" t="s">
        <v>119</v>
      </c>
      <c r="Z22" s="70">
        <f>IFERROR(IF(S22="Probabilidad",(I22-(+I22*V22)),IF(S22="Impacto",I22,"")),"")</f>
        <v>0.36</v>
      </c>
      <c r="AA22" s="71" t="str">
        <f t="shared" si="11"/>
        <v>Baja</v>
      </c>
      <c r="AB22" s="72">
        <f t="shared" si="12"/>
        <v>0.36</v>
      </c>
      <c r="AC22" s="73" t="str">
        <f t="shared" si="13"/>
        <v>Leve</v>
      </c>
      <c r="AD22" s="70">
        <f>IFERROR(IF(S22="Impacto",(M22-(+M22*V22)),IF(S22="Probabilidad",M22,"")),"")</f>
        <v>0.2</v>
      </c>
      <c r="AE22" s="74" t="str">
        <f>+CONCATENATE(AA22, " - ", AC22)</f>
        <v>Baja - Leve</v>
      </c>
      <c r="AF22" s="75" t="str">
        <f>+VLOOKUP(AE22,Datos!$J$4:$K$28,2,)</f>
        <v>BAJO</v>
      </c>
      <c r="AG22" s="79" t="s">
        <v>69</v>
      </c>
      <c r="AH22" s="2"/>
      <c r="AI22" s="76"/>
      <c r="AJ22" s="77"/>
      <c r="AK22" s="78"/>
      <c r="AM22" s="106">
        <v>45777</v>
      </c>
      <c r="AN22" s="109" t="s">
        <v>120</v>
      </c>
      <c r="AO22" s="129" t="s">
        <v>71</v>
      </c>
      <c r="AP22" s="110" t="s">
        <v>72</v>
      </c>
      <c r="AQ22" s="125"/>
      <c r="AR22" s="82"/>
      <c r="AS22" s="115" t="s">
        <v>121</v>
      </c>
      <c r="AT22" s="122" t="s">
        <v>122</v>
      </c>
    </row>
    <row r="23" spans="1:46">
      <c r="P23" s="2"/>
      <c r="AM23" s="127"/>
    </row>
    <row r="24" spans="1:46">
      <c r="P24" s="2"/>
    </row>
  </sheetData>
  <mergeCells count="59">
    <mergeCell ref="F20:F21"/>
    <mergeCell ref="G20:G21"/>
    <mergeCell ref="H20:H21"/>
    <mergeCell ref="I20:I21"/>
    <mergeCell ref="J20:J21"/>
    <mergeCell ref="A20:A21"/>
    <mergeCell ref="B20:B21"/>
    <mergeCell ref="C20:C21"/>
    <mergeCell ref="D20:D21"/>
    <mergeCell ref="E20:E21"/>
    <mergeCell ref="AG17:AG19"/>
    <mergeCell ref="AM20:AM21"/>
    <mergeCell ref="AG20:AG21"/>
    <mergeCell ref="AI20:AI21"/>
    <mergeCell ref="AJ20:AJ21"/>
    <mergeCell ref="AK20:AK21"/>
    <mergeCell ref="K20:K21"/>
    <mergeCell ref="L20:L21"/>
    <mergeCell ref="M20:M21"/>
    <mergeCell ref="N20:N21"/>
    <mergeCell ref="T15:Y15"/>
    <mergeCell ref="O17:O19"/>
    <mergeCell ref="O20:O21"/>
    <mergeCell ref="D12:M12"/>
    <mergeCell ref="A14:O15"/>
    <mergeCell ref="C5:AP8"/>
    <mergeCell ref="Q14:AG14"/>
    <mergeCell ref="Z15:AG15"/>
    <mergeCell ref="A1:B8"/>
    <mergeCell ref="A10:C10"/>
    <mergeCell ref="D10:M10"/>
    <mergeCell ref="A11:C11"/>
    <mergeCell ref="D11:M11"/>
    <mergeCell ref="C1:AP4"/>
    <mergeCell ref="AI14:AK15"/>
    <mergeCell ref="AM14:AQ15"/>
    <mergeCell ref="AQ7:AR8"/>
    <mergeCell ref="AS1:AT2"/>
    <mergeCell ref="AQ3:AR4"/>
    <mergeCell ref="AS3:AT4"/>
    <mergeCell ref="AQ5:AR6"/>
    <mergeCell ref="AS5:AT6"/>
    <mergeCell ref="AQ1:AR2"/>
    <mergeCell ref="AS7:AT8"/>
    <mergeCell ref="AS14:AT15"/>
    <mergeCell ref="A17:A19"/>
    <mergeCell ref="B17:B19"/>
    <mergeCell ref="C17:C19"/>
    <mergeCell ref="D17:D19"/>
    <mergeCell ref="E17:E19"/>
    <mergeCell ref="G17:G19"/>
    <mergeCell ref="H17:H19"/>
    <mergeCell ref="I17:I19"/>
    <mergeCell ref="J17:J19"/>
    <mergeCell ref="K17:K19"/>
    <mergeCell ref="L17:L19"/>
    <mergeCell ref="M17:M19"/>
    <mergeCell ref="N17:N19"/>
    <mergeCell ref="A12:C12"/>
  </mergeCells>
  <conditionalFormatting sqref="H17">
    <cfRule type="cellIs" dxfId="42" priority="309" operator="equal">
      <formula>"Baja"</formula>
    </cfRule>
    <cfRule type="cellIs" dxfId="41" priority="307" operator="equal">
      <formula>"Media"</formula>
    </cfRule>
    <cfRule type="cellIs" dxfId="40" priority="306" operator="equal">
      <formula>"Alta"</formula>
    </cfRule>
    <cfRule type="cellIs" dxfId="39" priority="305" operator="equal">
      <formula>"Muy Alta"</formula>
    </cfRule>
    <cfRule type="cellIs" dxfId="38" priority="308" operator="equal">
      <formula>"Muy Baja"</formula>
    </cfRule>
  </conditionalFormatting>
  <conditionalFormatting sqref="H20:H22">
    <cfRule type="cellIs" dxfId="37" priority="16" operator="equal">
      <formula>"Muy Alta"</formula>
    </cfRule>
    <cfRule type="cellIs" dxfId="36" priority="17" operator="equal">
      <formula>"Alta"</formula>
    </cfRule>
    <cfRule type="cellIs" dxfId="35" priority="18" operator="equal">
      <formula>"Media"</formula>
    </cfRule>
    <cfRule type="cellIs" dxfId="34" priority="19" operator="equal">
      <formula>"Muy Baja"</formula>
    </cfRule>
    <cfRule type="cellIs" dxfId="33" priority="20" operator="equal">
      <formula>"Baja"</formula>
    </cfRule>
  </conditionalFormatting>
  <conditionalFormatting sqref="L17">
    <cfRule type="cellIs" dxfId="32" priority="303" operator="equal">
      <formula>"Moderado"</formula>
    </cfRule>
    <cfRule type="cellIs" dxfId="31" priority="304" operator="equal">
      <formula>"Menor"</formula>
    </cfRule>
    <cfRule type="cellIs" dxfId="30" priority="302" operator="equal">
      <formula>"Mayor"</formula>
    </cfRule>
    <cfRule type="cellIs" dxfId="29" priority="301" operator="equal">
      <formula>"Catastrófico"</formula>
    </cfRule>
    <cfRule type="cellIs" dxfId="28" priority="300" operator="equal">
      <formula>"Leve"</formula>
    </cfRule>
  </conditionalFormatting>
  <conditionalFormatting sqref="L20:L22">
    <cfRule type="cellIs" dxfId="27" priority="11" operator="equal">
      <formula>"Leve"</formula>
    </cfRule>
    <cfRule type="cellIs" dxfId="26" priority="12" operator="equal">
      <formula>"Catastrófico"</formula>
    </cfRule>
    <cfRule type="cellIs" dxfId="25" priority="13" operator="equal">
      <formula>"Mayor"</formula>
    </cfRule>
    <cfRule type="cellIs" dxfId="24" priority="14" operator="equal">
      <formula>"Moderado"</formula>
    </cfRule>
    <cfRule type="cellIs" dxfId="23" priority="15" operator="equal">
      <formula>"Menor"</formula>
    </cfRule>
  </conditionalFormatting>
  <conditionalFormatting sqref="O17">
    <cfRule type="cellIs" dxfId="22" priority="352" operator="equal">
      <formula>"EXTREMO"</formula>
    </cfRule>
    <cfRule type="cellIs" dxfId="21" priority="353" operator="equal">
      <formula>"ALTO"</formula>
    </cfRule>
    <cfRule type="cellIs" dxfId="20" priority="355" operator="equal">
      <formula>"BAJO"</formula>
    </cfRule>
    <cfRule type="cellIs" dxfId="19" priority="356" operator="equal">
      <formula>"MODERADO"</formula>
    </cfRule>
  </conditionalFormatting>
  <conditionalFormatting sqref="AA17:AA19">
    <cfRule type="cellIs" dxfId="18" priority="34" stopIfTrue="1" operator="equal">
      <formula>"Muy Baja"</formula>
    </cfRule>
  </conditionalFormatting>
  <conditionalFormatting sqref="AA17:AA21">
    <cfRule type="cellIs" dxfId="17" priority="36" operator="equal">
      <formula>"Media"</formula>
    </cfRule>
    <cfRule type="cellIs" dxfId="16" priority="35" operator="equal">
      <formula>"Baja"</formula>
    </cfRule>
    <cfRule type="cellIs" dxfId="15" priority="37" operator="equal">
      <formula>"Muy Alta"</formula>
    </cfRule>
    <cfRule type="cellIs" dxfId="14" priority="38" operator="equal">
      <formula>"Alta"</formula>
    </cfRule>
  </conditionalFormatting>
  <conditionalFormatting sqref="AA20:AA22">
    <cfRule type="cellIs" dxfId="13" priority="10" operator="equal">
      <formula>"B+$Z$17Muy Baja"</formula>
    </cfRule>
  </conditionalFormatting>
  <conditionalFormatting sqref="AA22">
    <cfRule type="cellIs" dxfId="12" priority="9" operator="equal">
      <formula>"Alta"</formula>
    </cfRule>
    <cfRule type="cellIs" dxfId="11" priority="8" operator="equal">
      <formula>"Muy Alta"</formula>
    </cfRule>
    <cfRule type="cellIs" dxfId="10" priority="7" operator="equal">
      <formula>"Media"</formula>
    </cfRule>
    <cfRule type="cellIs" dxfId="9" priority="6" operator="equal">
      <formula>"Baja"</formula>
    </cfRule>
  </conditionalFormatting>
  <conditionalFormatting sqref="AC17:AC22">
    <cfRule type="cellIs" dxfId="8" priority="1" operator="equal">
      <formula>"Catastrófico"</formula>
    </cfRule>
    <cfRule type="cellIs" dxfId="7" priority="5" operator="equal">
      <formula>"Leve"</formula>
    </cfRule>
    <cfRule type="cellIs" dxfId="6" priority="4" operator="equal">
      <formula>"Menor"</formula>
    </cfRule>
    <cfRule type="cellIs" dxfId="5" priority="3" operator="equal">
      <formula>"Moderado"</formula>
    </cfRule>
    <cfRule type="cellIs" dxfId="4" priority="2" operator="equal">
      <formula>"Mayor"</formula>
    </cfRule>
  </conditionalFormatting>
  <conditionalFormatting sqref="AF17:AF22 O20:O22">
    <cfRule type="cellIs" dxfId="3" priority="23" operator="equal">
      <formula>"BAJO"</formula>
    </cfRule>
    <cfRule type="cellIs" dxfId="2" priority="22" operator="equal">
      <formula>"ALTO"</formula>
    </cfRule>
    <cfRule type="cellIs" dxfId="1" priority="24" operator="equal">
      <formula>"MODERADO"</formula>
    </cfRule>
    <cfRule type="cellIs" dxfId="0" priority="21" operator="equal">
      <formula>"EXTREMO"</formula>
    </cfRule>
  </conditionalFormatting>
  <pageMargins left="0.70866141732283472" right="0.70866141732283472" top="0.74803149606299213" bottom="0.74803149606299213" header="0.31496062992125984" footer="0.31496062992125984"/>
  <pageSetup paperSize="41" scale="54" fitToWidth="3" fitToHeight="3" orientation="landscape" r:id="rId1"/>
  <colBreaks count="1" manualBreakCount="1">
    <brk id="16" max="23" man="1"/>
  </colBreaks>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Datos!$A$4:$A$6</xm:f>
          </x14:formula1>
          <xm:sqref>B20:B22 B17:B18</xm:sqref>
        </x14:dataValidation>
        <x14:dataValidation type="list" allowBlank="1" showInputMessage="1" showErrorMessage="1" xr:uid="{00000000-0002-0000-0000-000001000000}">
          <x14:formula1>
            <xm:f>Datos!$O$3:$O$15</xm:f>
          </x14:formula1>
          <xm:sqref>J20:J22 J17</xm:sqref>
        </x14:dataValidation>
        <x14:dataValidation type="list" allowBlank="1" showInputMessage="1" showErrorMessage="1" xr:uid="{00000000-0002-0000-0000-000002000000}">
          <x14:formula1>
            <xm:f>Datos!$P$19:$P$22</xm:f>
          </x14:formula1>
          <xm:sqref>T17:T22</xm:sqref>
        </x14:dataValidation>
        <x14:dataValidation type="list" allowBlank="1" showInputMessage="1" showErrorMessage="1" xr:uid="{00000000-0002-0000-0000-000003000000}">
          <x14:formula1>
            <xm:f>Datos!$P$25:$P$26</xm:f>
          </x14:formula1>
          <xm:sqref>U17:U22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Q28"/>
  <sheetViews>
    <sheetView zoomScale="120" zoomScaleNormal="120" workbookViewId="0">
      <selection activeCell="J9" sqref="J9:K9"/>
    </sheetView>
  </sheetViews>
  <sheetFormatPr defaultColWidth="11.42578125" defaultRowHeight="15"/>
  <cols>
    <col min="7" max="7" width="14.85546875" customWidth="1"/>
    <col min="10" max="10" width="33" customWidth="1"/>
    <col min="15" max="15" width="81.42578125" customWidth="1"/>
  </cols>
  <sheetData>
    <row r="3" spans="1:17">
      <c r="A3" s="23" t="s">
        <v>123</v>
      </c>
      <c r="D3" t="s">
        <v>124</v>
      </c>
      <c r="G3" t="s">
        <v>125</v>
      </c>
      <c r="J3" t="s">
        <v>126</v>
      </c>
      <c r="O3" t="s">
        <v>127</v>
      </c>
    </row>
    <row r="4" spans="1:17">
      <c r="A4" t="s">
        <v>89</v>
      </c>
      <c r="D4" t="s">
        <v>128</v>
      </c>
      <c r="E4" s="22">
        <v>0.2</v>
      </c>
      <c r="G4" t="s">
        <v>129</v>
      </c>
      <c r="H4" s="22">
        <v>0.2</v>
      </c>
      <c r="J4" t="s">
        <v>130</v>
      </c>
      <c r="K4" t="s">
        <v>131</v>
      </c>
      <c r="O4" t="s">
        <v>93</v>
      </c>
      <c r="P4" s="3" t="s">
        <v>132</v>
      </c>
      <c r="Q4" s="25">
        <v>0.2</v>
      </c>
    </row>
    <row r="5" spans="1:17">
      <c r="A5" t="s">
        <v>58</v>
      </c>
      <c r="D5" t="s">
        <v>133</v>
      </c>
      <c r="E5" s="22">
        <v>0.4</v>
      </c>
      <c r="G5" t="s">
        <v>134</v>
      </c>
      <c r="H5" s="22">
        <v>0.4</v>
      </c>
      <c r="J5" t="s">
        <v>135</v>
      </c>
      <c r="K5" t="s">
        <v>131</v>
      </c>
      <c r="O5" s="24" t="s">
        <v>136</v>
      </c>
      <c r="P5" s="3" t="s">
        <v>137</v>
      </c>
      <c r="Q5" s="25">
        <v>0.4</v>
      </c>
    </row>
    <row r="6" spans="1:17">
      <c r="A6" t="s">
        <v>138</v>
      </c>
      <c r="D6" t="s">
        <v>139</v>
      </c>
      <c r="E6" s="22">
        <v>0.6</v>
      </c>
      <c r="G6" t="s">
        <v>140</v>
      </c>
      <c r="H6" s="22">
        <v>0.6</v>
      </c>
      <c r="J6" t="s">
        <v>141</v>
      </c>
      <c r="K6" t="s">
        <v>140</v>
      </c>
      <c r="O6" t="s">
        <v>142</v>
      </c>
      <c r="P6" s="3" t="s">
        <v>143</v>
      </c>
      <c r="Q6" s="25">
        <v>0.6</v>
      </c>
    </row>
    <row r="7" spans="1:17">
      <c r="D7" t="s">
        <v>144</v>
      </c>
      <c r="E7" s="22">
        <v>0.8</v>
      </c>
      <c r="G7" t="s">
        <v>145</v>
      </c>
      <c r="H7" s="22">
        <v>0.8</v>
      </c>
      <c r="J7" t="s">
        <v>146</v>
      </c>
      <c r="K7" t="s">
        <v>147</v>
      </c>
      <c r="O7" t="s">
        <v>148</v>
      </c>
      <c r="P7" s="3" t="s">
        <v>149</v>
      </c>
      <c r="Q7" s="25">
        <v>0.8</v>
      </c>
    </row>
    <row r="8" spans="1:17">
      <c r="D8" t="s">
        <v>150</v>
      </c>
      <c r="E8" s="22">
        <v>1</v>
      </c>
      <c r="G8" t="s">
        <v>151</v>
      </c>
      <c r="H8" s="22">
        <v>1</v>
      </c>
      <c r="J8" t="s">
        <v>152</v>
      </c>
      <c r="K8" t="s">
        <v>153</v>
      </c>
      <c r="O8" t="s">
        <v>154</v>
      </c>
      <c r="P8" s="3" t="s">
        <v>155</v>
      </c>
      <c r="Q8" s="25">
        <v>1</v>
      </c>
    </row>
    <row r="9" spans="1:17">
      <c r="J9" t="s">
        <v>156</v>
      </c>
      <c r="K9" t="s">
        <v>131</v>
      </c>
    </row>
    <row r="10" spans="1:17">
      <c r="J10" t="s">
        <v>157</v>
      </c>
      <c r="K10" t="s">
        <v>140</v>
      </c>
      <c r="O10" t="s">
        <v>158</v>
      </c>
    </row>
    <row r="11" spans="1:17">
      <c r="J11" t="s">
        <v>159</v>
      </c>
      <c r="K11" t="s">
        <v>140</v>
      </c>
      <c r="O11" t="s">
        <v>62</v>
      </c>
      <c r="P11" s="3" t="s">
        <v>132</v>
      </c>
      <c r="Q11" s="25">
        <v>0.2</v>
      </c>
    </row>
    <row r="12" spans="1:17" ht="30.75" customHeight="1">
      <c r="J12" t="s">
        <v>160</v>
      </c>
      <c r="K12" t="s">
        <v>147</v>
      </c>
      <c r="O12" s="24" t="s">
        <v>161</v>
      </c>
      <c r="P12" s="3" t="s">
        <v>137</v>
      </c>
      <c r="Q12" s="25">
        <v>0.4</v>
      </c>
    </row>
    <row r="13" spans="1:17" ht="30">
      <c r="J13" t="s">
        <v>162</v>
      </c>
      <c r="K13" t="s">
        <v>153</v>
      </c>
      <c r="O13" s="24" t="s">
        <v>163</v>
      </c>
      <c r="P13" s="3" t="s">
        <v>143</v>
      </c>
      <c r="Q13" s="25">
        <v>0.6</v>
      </c>
    </row>
    <row r="14" spans="1:17" ht="30">
      <c r="J14" t="s">
        <v>164</v>
      </c>
      <c r="K14" t="s">
        <v>140</v>
      </c>
      <c r="O14" s="24" t="s">
        <v>165</v>
      </c>
      <c r="P14" s="3" t="s">
        <v>149</v>
      </c>
      <c r="Q14" s="25">
        <v>0.8</v>
      </c>
    </row>
    <row r="15" spans="1:17" ht="30">
      <c r="J15" t="s">
        <v>166</v>
      </c>
      <c r="K15" t="s">
        <v>140</v>
      </c>
      <c r="O15" s="24" t="s">
        <v>167</v>
      </c>
      <c r="P15" s="3" t="s">
        <v>155</v>
      </c>
      <c r="Q15" s="25">
        <v>1</v>
      </c>
    </row>
    <row r="16" spans="1:17">
      <c r="J16" t="s">
        <v>168</v>
      </c>
      <c r="K16" t="s">
        <v>140</v>
      </c>
    </row>
    <row r="17" spans="10:16">
      <c r="J17" t="s">
        <v>169</v>
      </c>
      <c r="K17" t="s">
        <v>147</v>
      </c>
    </row>
    <row r="18" spans="10:16">
      <c r="J18" t="s">
        <v>170</v>
      </c>
      <c r="K18" t="s">
        <v>153</v>
      </c>
    </row>
    <row r="19" spans="10:16">
      <c r="J19" t="s">
        <v>171</v>
      </c>
      <c r="K19" t="s">
        <v>140</v>
      </c>
      <c r="P19" t="s">
        <v>172</v>
      </c>
    </row>
    <row r="20" spans="10:16">
      <c r="J20" t="s">
        <v>173</v>
      </c>
      <c r="K20" t="s">
        <v>140</v>
      </c>
      <c r="P20" t="s">
        <v>64</v>
      </c>
    </row>
    <row r="21" spans="10:16">
      <c r="J21" t="s">
        <v>174</v>
      </c>
      <c r="K21" t="s">
        <v>147</v>
      </c>
      <c r="P21" t="s">
        <v>76</v>
      </c>
    </row>
    <row r="22" spans="10:16">
      <c r="J22" t="s">
        <v>175</v>
      </c>
      <c r="K22" t="s">
        <v>147</v>
      </c>
      <c r="P22" t="s">
        <v>83</v>
      </c>
    </row>
    <row r="23" spans="10:16">
      <c r="J23" t="s">
        <v>176</v>
      </c>
      <c r="K23" t="s">
        <v>153</v>
      </c>
    </row>
    <row r="24" spans="10:16">
      <c r="J24" t="s">
        <v>177</v>
      </c>
      <c r="K24" t="s">
        <v>147</v>
      </c>
      <c r="P24" t="s">
        <v>178</v>
      </c>
    </row>
    <row r="25" spans="10:16">
      <c r="J25" t="s">
        <v>179</v>
      </c>
      <c r="K25" t="s">
        <v>147</v>
      </c>
      <c r="P25" t="s">
        <v>180</v>
      </c>
    </row>
    <row r="26" spans="10:16">
      <c r="J26" t="s">
        <v>181</v>
      </c>
      <c r="K26" t="s">
        <v>147</v>
      </c>
      <c r="P26" t="s">
        <v>65</v>
      </c>
    </row>
    <row r="27" spans="10:16">
      <c r="J27" t="s">
        <v>182</v>
      </c>
      <c r="K27" t="s">
        <v>147</v>
      </c>
    </row>
    <row r="28" spans="10:16">
      <c r="J28" t="s">
        <v>183</v>
      </c>
      <c r="K28" t="s">
        <v>153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I23" sqref="I23"/>
    </sheetView>
  </sheetViews>
  <sheetFormatPr defaultColWidth="11.42578125" defaultRowHeight="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960FE7278092C44B5607AA964C04AD8" ma:contentTypeVersion="18" ma:contentTypeDescription="Crear nuevo documento." ma:contentTypeScope="" ma:versionID="3c334712ddb1a386e221a84023a1ba0c">
  <xsd:schema xmlns:xsd="http://www.w3.org/2001/XMLSchema" xmlns:xs="http://www.w3.org/2001/XMLSchema" xmlns:p="http://schemas.microsoft.com/office/2006/metadata/properties" xmlns:ns2="8befd943-4f51-4e42-85af-a07052259448" xmlns:ns3="d8efec78-3424-4c97-abf4-c2ff1d9e6d03" targetNamespace="http://schemas.microsoft.com/office/2006/metadata/properties" ma:root="true" ma:fieldsID="1ff44eaf9d9925a66300bdb688085a0f" ns2:_="" ns3:_="">
    <xsd:import namespace="8befd943-4f51-4e42-85af-a07052259448"/>
    <xsd:import namespace="d8efec78-3424-4c97-abf4-c2ff1d9e6d0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fd943-4f51-4e42-85af-a070522594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8efec78-3424-4c97-abf4-c2ff1d9e6d03"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dbdcf5c2-d273-4d70-8f91-c5c66f26fa01}" ma:internalName="TaxCatchAll" ma:showField="CatchAllData" ma:web="d8efec78-3424-4c97-abf4-c2ff1d9e6d0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d8efec78-3424-4c97-abf4-c2ff1d9e6d03">
      <UserInfo>
        <DisplayName/>
        <AccountId xsi:nil="true"/>
        <AccountType/>
      </UserInfo>
    </SharedWithUsers>
    <lcf76f155ced4ddcb4097134ff3c332f xmlns="8befd943-4f51-4e42-85af-a07052259448">
      <Terms xmlns="http://schemas.microsoft.com/office/infopath/2007/PartnerControls"/>
    </lcf76f155ced4ddcb4097134ff3c332f>
    <TaxCatchAll xmlns="d8efec78-3424-4c97-abf4-c2ff1d9e6d0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B7CD5EC-0C8A-428D-87DE-003929F07A8A}"/>
</file>

<file path=customXml/itemProps2.xml><?xml version="1.0" encoding="utf-8"?>
<ds:datastoreItem xmlns:ds="http://schemas.openxmlformats.org/officeDocument/2006/customXml" ds:itemID="{466C92C4-B30C-4B7F-A2D2-76927345DB0A}"/>
</file>

<file path=customXml/itemProps3.xml><?xml version="1.0" encoding="utf-8"?>
<ds:datastoreItem xmlns:ds="http://schemas.openxmlformats.org/officeDocument/2006/customXml" ds:itemID="{0C3D7FED-B157-4763-82A3-950FB21E760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Willington Granados Herrera</dc:creator>
  <cp:keywords/>
  <dc:description/>
  <cp:lastModifiedBy>Carlos Andres Guerra Jimenez</cp:lastModifiedBy>
  <cp:revision/>
  <dcterms:created xsi:type="dcterms:W3CDTF">2021-05-10T15:52:34Z</dcterms:created>
  <dcterms:modified xsi:type="dcterms:W3CDTF">2025-06-14T14:34:55Z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0x010100C960FE7278092C44B5607AA964C04AD8</vt:lpwstr>
  </property>
  <property fmtid="{D5CDD505-2E9C-101B-9397-08002B2CF9AE}" pid="3" name="Order">
    <vt:r8>2492700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MediaServiceImageTags">
    <vt:lpwstr/>
  </property>
  <property fmtid="{D5CDD505-2E9C-101B-9397-08002B2CF9AE}" pid="11" name="_SourceUrl">
    <vt:lpwstr/>
  </property>
  <property fmtid="{D5CDD505-2E9C-101B-9397-08002B2CF9AE}" pid="12" name="_SharedFileIndex">
    <vt:lpwstr/>
  </property>
</Properties>
</file>